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MarAro0216\Downloads\"/>
    </mc:Choice>
  </mc:AlternateContent>
  <xr:revisionPtr revIDLastSave="0" documentId="8_{F694DBF0-6133-43CE-8906-54B8BDB44B22}" xr6:coauthVersionLast="47" xr6:coauthVersionMax="47" xr10:uidLastSave="{00000000-0000-0000-0000-000000000000}"/>
  <workbookProtection workbookAlgorithmName="SHA-512" workbookHashValue="ZI6awPle8yS7tjiPPTqM7s7/7UiOZqV0fdKXqOx7oYEHnY1sD5Yktqu26a8Q6fYF4CnYB4pc22bRoT0aXYQrwA==" workbookSaltValue="BcNy60AQTI/2fkWm81QWGQ==" workbookSpinCount="100000" lockStructure="1"/>
  <bookViews>
    <workbookView xWindow="-120" yWindow="-120" windowWidth="29040" windowHeight="15720" xr2:uid="{00000000-000D-0000-FFFF-FFFF00000000}"/>
  </bookViews>
  <sheets>
    <sheet name="Bakgrund" sheetId="7" r:id="rId1"/>
    <sheet name="Def. arbetsmaskin" sheetId="12" r:id="rId2"/>
    <sheet name="Fyll i här" sheetId="1" r:id="rId3"/>
    <sheet name="Exempel 1" sheetId="10" r:id="rId4"/>
    <sheet name="Exempel 2" sheetId="11" r:id="rId5"/>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1" l="1"/>
  <c r="D22" i="11"/>
  <c r="H22" i="10"/>
  <c r="D22" i="10"/>
  <c r="D23" i="10" l="1"/>
  <c r="H23" i="10"/>
  <c r="H22" i="1"/>
  <c r="D22" i="1"/>
  <c r="H26" i="11" l="1"/>
  <c r="D26" i="11"/>
  <c r="H25" i="11"/>
  <c r="D25" i="11"/>
  <c r="H24" i="11"/>
  <c r="D24" i="11"/>
  <c r="H23" i="11"/>
  <c r="D23" i="11"/>
  <c r="H21" i="11"/>
  <c r="D21" i="11"/>
  <c r="H20" i="11"/>
  <c r="D20" i="11"/>
  <c r="H19" i="11"/>
  <c r="D19" i="11"/>
  <c r="E18" i="11"/>
  <c r="D18" i="11" s="1"/>
  <c r="H17" i="11"/>
  <c r="D17" i="11"/>
  <c r="H16" i="11"/>
  <c r="D16" i="11"/>
  <c r="H11" i="11"/>
  <c r="D11" i="11"/>
  <c r="H10" i="11"/>
  <c r="D10" i="11"/>
  <c r="H9" i="11"/>
  <c r="D9" i="11"/>
  <c r="H8" i="11"/>
  <c r="D8" i="11"/>
  <c r="E7" i="11"/>
  <c r="D7" i="11" s="1"/>
  <c r="E6" i="11"/>
  <c r="D6" i="11" s="1"/>
  <c r="E5" i="11"/>
  <c r="H26" i="10"/>
  <c r="D26" i="10"/>
  <c r="H25" i="10"/>
  <c r="D25" i="10"/>
  <c r="H24" i="10"/>
  <c r="D24" i="10"/>
  <c r="H21" i="10"/>
  <c r="D21" i="10"/>
  <c r="H20" i="10"/>
  <c r="D20" i="10"/>
  <c r="H19" i="10"/>
  <c r="D19" i="10"/>
  <c r="E18" i="10"/>
  <c r="D18" i="10" s="1"/>
  <c r="H17" i="10"/>
  <c r="D17" i="10"/>
  <c r="H16" i="10"/>
  <c r="D16" i="10"/>
  <c r="H11" i="10"/>
  <c r="D11" i="10"/>
  <c r="H10" i="10"/>
  <c r="D10" i="10"/>
  <c r="H9" i="10"/>
  <c r="D9" i="10"/>
  <c r="H8" i="10"/>
  <c r="D8" i="10"/>
  <c r="E7" i="10"/>
  <c r="D7" i="10" s="1"/>
  <c r="E6" i="10"/>
  <c r="E5" i="10"/>
  <c r="I22" i="10" s="1"/>
  <c r="I26" i="11" l="1"/>
  <c r="I22" i="11"/>
  <c r="D5" i="10"/>
  <c r="I23" i="10"/>
  <c r="I6" i="10"/>
  <c r="I26" i="10"/>
  <c r="D6" i="10"/>
  <c r="I18" i="10"/>
  <c r="I7" i="10"/>
  <c r="I9" i="11"/>
  <c r="H5" i="11"/>
  <c r="H6" i="11"/>
  <c r="H7" i="11"/>
  <c r="I8" i="11"/>
  <c r="H18" i="11"/>
  <c r="H27" i="11" s="1"/>
  <c r="I19" i="11"/>
  <c r="I24" i="11"/>
  <c r="I5" i="11"/>
  <c r="I6" i="11"/>
  <c r="I7" i="11"/>
  <c r="I11" i="11"/>
  <c r="I17" i="11"/>
  <c r="I18" i="11"/>
  <c r="I23" i="11"/>
  <c r="I20" i="11"/>
  <c r="I25" i="11"/>
  <c r="D5" i="11"/>
  <c r="I10" i="11"/>
  <c r="I16" i="11"/>
  <c r="I21" i="11"/>
  <c r="I9" i="10"/>
  <c r="I20" i="10"/>
  <c r="I25" i="10"/>
  <c r="H5" i="10"/>
  <c r="H6" i="10"/>
  <c r="H7" i="10"/>
  <c r="I8" i="10"/>
  <c r="H18" i="10"/>
  <c r="H27" i="10" s="1"/>
  <c r="I19" i="10"/>
  <c r="I24" i="10"/>
  <c r="I10" i="10"/>
  <c r="I5" i="10"/>
  <c r="I11" i="10"/>
  <c r="I17" i="10"/>
  <c r="I16" i="10"/>
  <c r="I21" i="10"/>
  <c r="I12" i="10" l="1"/>
  <c r="H12" i="10"/>
  <c r="I27" i="11"/>
  <c r="I27" i="10"/>
  <c r="H12" i="11"/>
  <c r="I12" i="11"/>
  <c r="I29" i="11" s="1"/>
  <c r="H29" i="10"/>
  <c r="H33" i="10"/>
  <c r="I29" i="10" l="1"/>
  <c r="H29" i="11"/>
  <c r="H33" i="11"/>
  <c r="H24" i="1" l="1"/>
  <c r="D24" i="1"/>
  <c r="H23" i="1"/>
  <c r="D23" i="1"/>
  <c r="H21" i="1"/>
  <c r="D21" i="1"/>
  <c r="H20" i="1"/>
  <c r="D20" i="1"/>
  <c r="H19" i="1"/>
  <c r="D19" i="1"/>
  <c r="E18" i="1"/>
  <c r="H17" i="1"/>
  <c r="D17" i="1"/>
  <c r="H16" i="1"/>
  <c r="D16" i="1"/>
  <c r="H25" i="1"/>
  <c r="D25" i="1"/>
  <c r="H9" i="1"/>
  <c r="D9" i="1"/>
  <c r="H8" i="1"/>
  <c r="D8" i="1"/>
  <c r="E7" i="1"/>
  <c r="E6" i="1"/>
  <c r="E5" i="1"/>
  <c r="I22" i="1" s="1"/>
  <c r="H10" i="1"/>
  <c r="D10" i="1"/>
  <c r="I6" i="1" l="1"/>
  <c r="D18" i="1"/>
  <c r="I18" i="1"/>
  <c r="H7" i="1"/>
  <c r="I7" i="1"/>
  <c r="H5" i="1"/>
  <c r="I24" i="1"/>
  <c r="I19" i="1"/>
  <c r="I11" i="1"/>
  <c r="I5" i="1"/>
  <c r="I16" i="1"/>
  <c r="I23" i="1"/>
  <c r="I10" i="1"/>
  <c r="I9" i="1"/>
  <c r="I25" i="1"/>
  <c r="I26" i="1"/>
  <c r="I21" i="1"/>
  <c r="I17" i="1"/>
  <c r="I20" i="1"/>
  <c r="I8" i="1"/>
  <c r="D5" i="1"/>
  <c r="H6" i="1"/>
  <c r="D6" i="1"/>
  <c r="H18" i="1"/>
  <c r="D7" i="1"/>
  <c r="I12" i="1" l="1"/>
  <c r="I27" i="1"/>
  <c r="H26" i="1"/>
  <c r="H11" i="1"/>
  <c r="D26" i="1"/>
  <c r="D11" i="1"/>
  <c r="I29" i="1" l="1"/>
  <c r="H12" i="1"/>
  <c r="H27" i="1" l="1"/>
  <c r="H33" i="1" l="1"/>
  <c r="H29" i="1"/>
</calcChain>
</file>

<file path=xl/sharedStrings.xml><?xml version="1.0" encoding="utf-8"?>
<sst xmlns="http://schemas.openxmlformats.org/spreadsheetml/2006/main" count="271" uniqueCount="82">
  <si>
    <t>Förklaring till drivmedelsmall och beräkning av förnybar andel drivmedel.</t>
  </si>
  <si>
    <r>
      <rPr>
        <b/>
        <sz val="12"/>
        <color theme="1"/>
        <rFont val="Calibri"/>
        <family val="2"/>
        <scheme val="minor"/>
      </rPr>
      <t>Syfte</t>
    </r>
    <r>
      <rPr>
        <sz val="12"/>
        <color theme="1"/>
        <rFont val="Calibri"/>
        <family val="2"/>
        <scheme val="minor"/>
      </rPr>
      <t>:</t>
    </r>
  </si>
  <si>
    <t>Syftet med drivmedelskalkylen är att få en beräkning av använda mängder drivmedel och andel inblandning av förnybar energi och/eller hållbara höginblandade och hållbara rena biodrivmedel.</t>
  </si>
  <si>
    <t>Beräkningen sker igenom angiven förbrukad mängd räknas om till energi i kWh, genom en omräkningsfaktor.</t>
  </si>
  <si>
    <t>I och med att olika drivmedel har olika energiinnehåll, används dieselekvivalenter för att möjliggöra jämförelse.</t>
  </si>
  <si>
    <t>Del A - Bensin och deisel som som omfattas av reduktionsplikten, naturgas samt el och vätgas från icke förnybara energikällor.</t>
  </si>
  <si>
    <t xml:space="preserve">Del B - Hållbara höginblandade och hållbara rena biodrivmedel som inte omfattas av reduktionsplikten samt el eller vätgas från förnybara energikällor. </t>
  </si>
  <si>
    <t>Resultat:</t>
  </si>
  <si>
    <t>Kalkylen räknar ut energiandel el från förnybara energikällor  och hållbara höginblandade och hållbara rena biodrivmedel som inte omfattas av reduktionsplikt .</t>
  </si>
  <si>
    <t>Användningsområde:</t>
  </si>
  <si>
    <r>
      <t xml:space="preserve">Drivmedelskalkylen kan användas som ett </t>
    </r>
    <r>
      <rPr>
        <b/>
        <sz val="11"/>
        <color theme="1"/>
        <rFont val="Calibri"/>
        <family val="2"/>
        <scheme val="minor"/>
      </rPr>
      <t>uppföljningsverktyg</t>
    </r>
    <r>
      <rPr>
        <sz val="11"/>
        <color theme="1"/>
        <rFont val="Calibri"/>
        <family val="2"/>
        <scheme val="minor"/>
      </rPr>
      <t xml:space="preserve"> till att beräkna förbrukade drivmedel både under uppdragets/entreprenadens gång och för en slutredovisning.</t>
    </r>
  </si>
  <si>
    <r>
      <t xml:space="preserve">Drivmedelskalkylen kan också utgöra ett </t>
    </r>
    <r>
      <rPr>
        <b/>
        <sz val="11"/>
        <color theme="1"/>
        <rFont val="Calibri"/>
        <family val="2"/>
        <scheme val="minor"/>
      </rPr>
      <t>budgetverktyg</t>
    </r>
    <r>
      <rPr>
        <sz val="11"/>
        <color theme="1"/>
        <rFont val="Calibri"/>
        <family val="2"/>
        <scheme val="minor"/>
      </rPr>
      <t xml:space="preserve"> för en beräkning av tilltänkta drivmedel, åtgång och fördelning.</t>
    </r>
  </si>
  <si>
    <t>För Trafikverket används drivmedelsmallen dels i skallkrav i uppdrag, mindre investeringsprojekt och underhållskontrakt oavsett storlek.</t>
  </si>
  <si>
    <t xml:space="preserve">Kraven ska tillämpas på fordon och maskiner som ingår i entreprenaden samt transporter av schakt- och fyllnadsmassor. </t>
  </si>
  <si>
    <t>Kraven gäller även drivmedel, fordon och arbetsmaskiner som används i samband med konsulttjänster.</t>
  </si>
  <si>
    <t xml:space="preserve">Kraven på andel förnybart drivmedel gäller för samtliga fordon/maskiner/TSA oavsett kraven på andel nollutsläppsfordon. </t>
  </si>
  <si>
    <t>Om förnybar energi används i nollutsläppsfordon/maskiner/TSA bidrar dessa till att uppnå andelen förnybart.</t>
  </si>
  <si>
    <t>Källa omräkningsfaktor/energiinnehåll (kWh):</t>
  </si>
  <si>
    <t>Energimyndigheten och Trafikverket</t>
  </si>
  <si>
    <t xml:space="preserve">Uppräkning är bara aktuell för el och för fordonsgas. De senare enbart i tabell B. </t>
  </si>
  <si>
    <t xml:space="preserve">För el tar uppräkningen hänsyn till att det i samband med övergången till eldrift även sker en energieffektivisering. Faktorn är till för att räkna motsvarande energianvändning för bensin eller diesel innan elektrifieringen. </t>
  </si>
  <si>
    <t xml:space="preserve">För fordonsgas i tabell B är uppräkningen (eller snarare nedräkningen) en schablon för att fordonsgas i snitt innehåller 75 procent biogas (konservativt räknat) och att det är bara biogasen som är förnybar. </t>
  </si>
  <si>
    <t>Definition drivmedelsschablon</t>
  </si>
  <si>
    <t>För beräkning av mängden konventionella drivmedel i tabell A får drivmedelsschablon användas för att ersätta uppgift om verklig uppmätt förbrukning. Drivmedelsschablonen uttryckt i liter per kilometer, liter per timma eller motsvarande ska baseras på likvärdigt fordon eller maskin. 
Mängder el från förnybara energikällor  eller hållbara höginblandade och hållbara rena biodrivmedel som inte omfattas av reduktionsplikt i tabell B ska baseras på faktiskt använda mängder. Detta ska baseras på vad som tankats och använts vid utfört arbete av aktuellt fordon eller maskin. Mängderna ska kunna verifieras med tankningskvitto eller faktura. Om endast total mängd tankat förnybart drivmedel är känt och detta bara delvis har använts i entreprenad för Trafikverket får mängden som använts i entreprenaden för Trafikverket beräknas. Denna beräkning kan baseras på andel timmar eller kilometer av vad som totalt använts för aktuell tankning.</t>
  </si>
  <si>
    <t>Definition likvärdigt fordon eller maskin</t>
  </si>
  <si>
    <t xml:space="preserve">Med likvärdigt fordon eller maskin avses fordon eller maskin som utför ett arbete av samma typ som drivmedelsschablonen ska användas för. Exempel på typ av arbete kan vara snöröjning på statlig väg med en lastbil. Det behöver alltså inte vara samma fordon eller samma fabrikat på fordonet eller maskinen.
</t>
  </si>
  <si>
    <t>Definition arbetsmaskin:</t>
  </si>
  <si>
    <t xml:space="preserve">Med arbetsmaskin avses traktorer, motorredskap, terrängmotorfordon, spårfordon, industriella maskiner, </t>
  </si>
  <si>
    <t xml:space="preserve">andra anordningar som är konstruerade för att kunna röra sig eller flyttas på marken samt transportabel utrustning </t>
  </si>
  <si>
    <t>och som är försedda med el- eller förbränningsmotor.</t>
  </si>
  <si>
    <t xml:space="preserve">Följande utrustningar är exkluderade från klimatkraven </t>
  </si>
  <si>
    <r>
      <t>‒</t>
    </r>
    <r>
      <rPr>
        <sz val="7"/>
        <rFont val="Times New Roman"/>
        <family val="1"/>
      </rPr>
      <t xml:space="preserve">      </t>
    </r>
    <r>
      <rPr>
        <i/>
        <sz val="11"/>
        <rFont val="Calibri"/>
        <family val="2"/>
        <scheme val="minor"/>
      </rPr>
      <t>Handhållna redskap</t>
    </r>
    <r>
      <rPr>
        <sz val="11"/>
        <rFont val="Calibri"/>
        <family val="2"/>
        <scheme val="minor"/>
      </rPr>
      <t xml:space="preserve">: redskap som har en referenseffekt på mindre än 19 kW  </t>
    </r>
  </si>
  <si>
    <t>och som används i utrustning som uppfyller minst ett av följande villkor:</t>
  </si>
  <si>
    <r>
      <t>‒</t>
    </r>
    <r>
      <rPr>
        <sz val="7"/>
        <rFont val="Times New Roman"/>
        <family val="1"/>
      </rPr>
      <t xml:space="preserve">      </t>
    </r>
    <r>
      <rPr>
        <sz val="11"/>
        <rFont val="Calibri"/>
        <family val="2"/>
        <scheme val="minor"/>
      </rPr>
      <t xml:space="preserve">Den bärs av operatören under hela det arbete som utrustningen är avsedd för. </t>
    </r>
  </si>
  <si>
    <r>
      <t>‒</t>
    </r>
    <r>
      <rPr>
        <sz val="7"/>
        <rFont val="Times New Roman"/>
        <family val="1"/>
      </rPr>
      <t xml:space="preserve">      </t>
    </r>
    <r>
      <rPr>
        <sz val="11"/>
        <rFont val="Calibri"/>
        <family val="2"/>
        <scheme val="minor"/>
      </rPr>
      <t xml:space="preserve">Dess torrvikt, inklusive motorn, understiger 20 kg och den uppfyller minst ett av följande villkor: </t>
    </r>
  </si>
  <si>
    <r>
      <t>‒</t>
    </r>
    <r>
      <rPr>
        <sz val="7"/>
        <rFont val="Times New Roman"/>
        <family val="1"/>
      </rPr>
      <t xml:space="preserve">      </t>
    </r>
    <r>
      <rPr>
        <sz val="11"/>
        <rFont val="Calibri"/>
        <family val="2"/>
        <scheme val="minor"/>
      </rPr>
      <t xml:space="preserve">i) Operatören stödjer utrustningen fysiskt eller, alternativt, bär den under hela det arbete som utrustningen är avsedd för. </t>
    </r>
  </si>
  <si>
    <r>
      <t>‒</t>
    </r>
    <r>
      <rPr>
        <sz val="7"/>
        <rFont val="Times New Roman"/>
        <family val="1"/>
      </rPr>
      <t xml:space="preserve">      </t>
    </r>
    <r>
      <rPr>
        <sz val="11"/>
        <rFont val="Calibri"/>
        <family val="2"/>
        <scheme val="minor"/>
      </rPr>
      <t xml:space="preserve">ii) Operatören stödjer utrustningen fysiskt eller styr dess riktning under hela det arbete som utrustningen är avsedd för. </t>
    </r>
  </si>
  <si>
    <r>
      <t>‒</t>
    </r>
    <r>
      <rPr>
        <sz val="7"/>
        <rFont val="Times New Roman"/>
        <family val="1"/>
      </rPr>
      <t xml:space="preserve">      </t>
    </r>
    <r>
      <rPr>
        <i/>
        <sz val="11"/>
        <rFont val="Calibri"/>
        <family val="2"/>
        <scheme val="minor"/>
      </rPr>
      <t>Stationär maskin</t>
    </r>
    <r>
      <rPr>
        <sz val="11"/>
        <rFont val="Calibri"/>
        <family val="2"/>
        <scheme val="minor"/>
      </rPr>
      <t xml:space="preserve">: en maskin som är avsedd att installeras permanent på en plats vid sin första användning och som inte är avsedd att flyttas, </t>
    </r>
  </si>
  <si>
    <t>på väg eller på annat sätt, utom under sändning från tillverkningsplatsen till platsen för den första installationen.</t>
  </si>
  <si>
    <r>
      <t>‒</t>
    </r>
    <r>
      <rPr>
        <sz val="7"/>
        <rFont val="Times New Roman"/>
        <family val="1"/>
      </rPr>
      <t xml:space="preserve">      </t>
    </r>
    <r>
      <rPr>
        <i/>
        <sz val="11"/>
        <rFont val="Calibri"/>
        <family val="2"/>
        <scheme val="minor"/>
      </rPr>
      <t>Permanent installerad</t>
    </r>
    <r>
      <rPr>
        <sz val="11"/>
        <rFont val="Calibri"/>
        <family val="2"/>
        <scheme val="minor"/>
      </rPr>
      <t xml:space="preserve">: maskinen är fäst med bultar eller på annat sätt effektivt fixerad mot ett fundament eller annan begränsning i syfte att </t>
    </r>
  </si>
  <si>
    <t>den inte ska kunna avlägsnas utan verktyg eller utrustning, för drift på en enda plats i en byggnad, struktur, anläggning eller installation.</t>
  </si>
  <si>
    <t xml:space="preserve">De exkluderade delarna är modifierade från förordning EU 2016/1628 (avgaskraven). Detta betyder att den utrustning där operatören bär all vikt är undantagna ända upp till 19 kW. </t>
  </si>
  <si>
    <t>Det innebär även att vissa andra utrustningar, under 19 kW, undantas om de väger under 20 kg oavsett om de bärs eller styrs.</t>
  </si>
  <si>
    <t>Drivmedel till fordon och arbetsmaskiner: version 20231230</t>
  </si>
  <si>
    <t>A - Konventionell el och konventionella drivmedel som inte omfattas av B nedan</t>
  </si>
  <si>
    <t>Drivmedel</t>
  </si>
  <si>
    <t>Mängd</t>
  </si>
  <si>
    <t>Enhet</t>
  </si>
  <si>
    <t>Omräkningsfaktor</t>
  </si>
  <si>
    <t>Uppräkning</t>
  </si>
  <si>
    <t>Energimängd (kWh)</t>
  </si>
  <si>
    <t>Diesel ekvivalenter (liter)</t>
  </si>
  <si>
    <t>Diesel, även sådan som innehåller inblandning av biodrivmedel</t>
  </si>
  <si>
    <t>liter</t>
  </si>
  <si>
    <t>kWh/liter</t>
  </si>
  <si>
    <t>Bensin, även sådan som innehåller inblandning av biodrivmedel</t>
  </si>
  <si>
    <t>Alkylatbensin</t>
  </si>
  <si>
    <t>Naturgas/100% fossil fordonsgas (gas)</t>
  </si>
  <si>
    <t>kg</t>
  </si>
  <si>
    <t>kWh/kg</t>
  </si>
  <si>
    <t>Naturgas/100% fossil fordonsgas (flytande)</t>
  </si>
  <si>
    <t>El från icke förnybara energikällor</t>
  </si>
  <si>
    <t>kWh</t>
  </si>
  <si>
    <t>kWh/kWh</t>
  </si>
  <si>
    <t>Vätgas från icke förnybara källor</t>
  </si>
  <si>
    <t>Summa</t>
  </si>
  <si>
    <t>B- El från förnybara energikällor  och/eller hållbara höginblandade och hållbara rena biodrivmedel  som inte omfattas av reduktionsplikt</t>
  </si>
  <si>
    <t>HVO 100%</t>
  </si>
  <si>
    <t>RME eller annan FAME 100%</t>
  </si>
  <si>
    <t>E85</t>
  </si>
  <si>
    <t>ED95</t>
  </si>
  <si>
    <t>Biogas 100% förnybar (gas)</t>
  </si>
  <si>
    <t>Kg</t>
  </si>
  <si>
    <t>Fordonsgas mix (gas)</t>
  </si>
  <si>
    <t>Biogas/fordonsgas (gas)</t>
  </si>
  <si>
    <t>Biogas 100% förnybar (flytande)</t>
  </si>
  <si>
    <t>Fordonsgas mix (flytande)</t>
  </si>
  <si>
    <t>El från förnybara energikällor</t>
  </si>
  <si>
    <t>Vätgas från förnybara källor</t>
  </si>
  <si>
    <t>Totalsumma A+B</t>
  </si>
  <si>
    <t xml:space="preserve">Energiandel el från förnybara energikällor  och/eller hållbara höginblandade och hållbara rena biodrivmedel  som inte omfattas av reduktionsplikt </t>
  </si>
  <si>
    <t>B/(A+B)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</si>
</sst>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
      <sz val="10"/>
      <name val="Arial"/>
      <family val="2"/>
    </font>
    <font>
      <b/>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i/>
      <sz val="14"/>
      <color theme="1"/>
      <name val="Calibri"/>
      <family val="2"/>
      <scheme val="minor"/>
    </font>
    <font>
      <sz val="11"/>
      <color theme="0" tint="-0.499984740745262"/>
      <name val="Calibri"/>
      <family val="2"/>
      <scheme val="minor"/>
    </font>
    <font>
      <b/>
      <i/>
      <sz val="11"/>
      <color theme="0" tint="-0.499984740745262"/>
      <name val="Calibri"/>
      <family val="2"/>
      <scheme val="minor"/>
    </font>
    <font>
      <b/>
      <sz val="16"/>
      <color theme="0" tint="-0.499984740745262"/>
      <name val="Calibri"/>
      <family val="2"/>
      <scheme val="minor"/>
    </font>
    <font>
      <sz val="11"/>
      <color theme="4" tint="-0.499984740745262"/>
      <name val="Calibri"/>
      <family val="2"/>
      <scheme val="minor"/>
    </font>
    <font>
      <b/>
      <i/>
      <sz val="11"/>
      <name val="Calibri"/>
      <family val="2"/>
      <scheme val="minor"/>
    </font>
    <font>
      <b/>
      <sz val="16"/>
      <name val="Calibri"/>
      <family val="2"/>
      <scheme val="minor"/>
    </font>
    <font>
      <sz val="11"/>
      <name val="Arial"/>
      <family val="2"/>
    </font>
    <font>
      <sz val="7"/>
      <name val="Times New Roman"/>
      <family val="1"/>
    </font>
    <font>
      <i/>
      <sz val="1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8" fillId="0" borderId="0"/>
    <xf numFmtId="0" fontId="6" fillId="3" borderId="0" applyNumberFormat="0" applyBorder="0" applyAlignment="0" applyProtection="0"/>
  </cellStyleXfs>
  <cellXfs count="55">
    <xf numFmtId="0" fontId="0" fillId="0" borderId="0" xfId="0"/>
    <xf numFmtId="0" fontId="0" fillId="0" borderId="1" xfId="0" applyBorder="1" applyAlignment="1">
      <alignment wrapText="1"/>
    </xf>
    <xf numFmtId="0" fontId="0" fillId="0" borderId="1" xfId="0" applyBorder="1"/>
    <xf numFmtId="0" fontId="2" fillId="0" borderId="0" xfId="0" applyFont="1"/>
    <xf numFmtId="0" fontId="0" fillId="2" borderId="1" xfId="0" applyFill="1" applyBorder="1"/>
    <xf numFmtId="0" fontId="3" fillId="0" borderId="0" xfId="0" applyFont="1"/>
    <xf numFmtId="2" fontId="0" fillId="0" borderId="1" xfId="0" applyNumberFormat="1" applyBorder="1"/>
    <xf numFmtId="0" fontId="0" fillId="0" borderId="2" xfId="0" applyBorder="1"/>
    <xf numFmtId="0" fontId="5" fillId="5" borderId="0" xfId="0" applyFont="1" applyFill="1" applyAlignment="1">
      <alignment wrapText="1"/>
    </xf>
    <xf numFmtId="0" fontId="0" fillId="4" borderId="0" xfId="0" applyFill="1" applyAlignment="1">
      <alignment wrapText="1"/>
    </xf>
    <xf numFmtId="0" fontId="5" fillId="0" borderId="0" xfId="0" applyFont="1" applyAlignment="1">
      <alignment wrapText="1"/>
    </xf>
    <xf numFmtId="0" fontId="7"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0" applyFont="1" applyAlignment="1">
      <alignment wrapText="1"/>
    </xf>
    <xf numFmtId="0" fontId="10" fillId="0" borderId="0" xfId="0" applyFont="1"/>
    <xf numFmtId="0" fontId="11" fillId="0" borderId="0" xfId="0" applyFont="1" applyAlignment="1">
      <alignment wrapText="1"/>
    </xf>
    <xf numFmtId="0" fontId="13" fillId="0" borderId="0" xfId="0" applyFont="1"/>
    <xf numFmtId="3" fontId="0" fillId="2" borderId="1" xfId="0" applyNumberFormat="1" applyFill="1" applyBorder="1"/>
    <xf numFmtId="3" fontId="0" fillId="0" borderId="1" xfId="0" applyNumberFormat="1" applyBorder="1"/>
    <xf numFmtId="0" fontId="4" fillId="0" borderId="1" xfId="0" applyFont="1" applyBorder="1"/>
    <xf numFmtId="164" fontId="3" fillId="0" borderId="1" xfId="1" applyNumberFormat="1" applyFont="1" applyBorder="1" applyProtection="1"/>
    <xf numFmtId="0" fontId="12" fillId="0" borderId="0" xfId="0" applyFont="1"/>
    <xf numFmtId="4" fontId="0" fillId="0" borderId="0" xfId="0" applyNumberFormat="1"/>
    <xf numFmtId="3" fontId="0" fillId="0" borderId="0" xfId="0" applyNumberFormat="1"/>
    <xf numFmtId="0" fontId="4" fillId="0" borderId="5" xfId="0" applyFont="1" applyBorder="1"/>
    <xf numFmtId="164" fontId="3" fillId="0" borderId="5" xfId="1" applyNumberFormat="1" applyFont="1" applyBorder="1" applyAlignment="1" applyProtection="1"/>
    <xf numFmtId="0" fontId="0" fillId="0" borderId="5" xfId="0" applyBorder="1"/>
    <xf numFmtId="0" fontId="13" fillId="0" borderId="0" xfId="0" applyFont="1" applyAlignment="1">
      <alignment wrapText="1"/>
    </xf>
    <xf numFmtId="3" fontId="0" fillId="5" borderId="1" xfId="0" applyNumberFormat="1" applyFill="1" applyBorder="1" applyProtection="1">
      <protection locked="0"/>
    </xf>
    <xf numFmtId="0" fontId="14" fillId="0" borderId="0" xfId="0" applyFont="1"/>
    <xf numFmtId="0" fontId="15" fillId="0" borderId="0" xfId="0" applyFont="1"/>
    <xf numFmtId="3" fontId="14" fillId="0" borderId="0" xfId="0" applyNumberFormat="1" applyFont="1"/>
    <xf numFmtId="0" fontId="16" fillId="0" borderId="5" xfId="0" applyFont="1" applyBorder="1"/>
    <xf numFmtId="0" fontId="14" fillId="0" borderId="1" xfId="0" applyFont="1" applyBorder="1"/>
    <xf numFmtId="3" fontId="14" fillId="5" borderId="1" xfId="0" applyNumberFormat="1" applyFont="1" applyFill="1" applyBorder="1" applyProtection="1">
      <protection locked="0"/>
    </xf>
    <xf numFmtId="3" fontId="14" fillId="0" borderId="1" xfId="0" applyNumberFormat="1" applyFont="1" applyBorder="1"/>
    <xf numFmtId="0" fontId="11" fillId="0" borderId="0" xfId="0" applyFont="1" applyAlignment="1">
      <alignment vertical="center"/>
    </xf>
    <xf numFmtId="0" fontId="17" fillId="0" borderId="0" xfId="0" applyFont="1" applyAlignment="1">
      <alignment vertical="center"/>
    </xf>
    <xf numFmtId="0" fontId="11" fillId="0" borderId="0" xfId="0" applyFont="1"/>
    <xf numFmtId="3" fontId="11" fillId="0" borderId="1" xfId="0" applyNumberFormat="1" applyFont="1" applyBorder="1"/>
    <xf numFmtId="3" fontId="11" fillId="0" borderId="0" xfId="0" applyNumberFormat="1" applyFont="1"/>
    <xf numFmtId="3" fontId="18" fillId="0" borderId="0" xfId="0" applyNumberFormat="1" applyFont="1"/>
    <xf numFmtId="0" fontId="5" fillId="0" borderId="0" xfId="0" applyFont="1"/>
    <xf numFmtId="0" fontId="20" fillId="0" borderId="0" xfId="0" applyFont="1" applyAlignment="1">
      <alignment horizontal="left" vertical="center" indent="10"/>
    </xf>
    <xf numFmtId="0" fontId="20" fillId="0" borderId="0" xfId="0" applyFont="1" applyAlignment="1">
      <alignment horizontal="left" vertical="center" indent="15"/>
    </xf>
    <xf numFmtId="0" fontId="11" fillId="0" borderId="1" xfId="0" applyFont="1" applyBorder="1"/>
    <xf numFmtId="3" fontId="11" fillId="5" borderId="1" xfId="0" applyNumberFormat="1" applyFont="1" applyFill="1" applyBorder="1" applyProtection="1">
      <protection locked="0"/>
    </xf>
    <xf numFmtId="0" fontId="18" fillId="0" borderId="0" xfId="0" applyFont="1"/>
    <xf numFmtId="0" fontId="19" fillId="0" borderId="5" xfId="0" applyFont="1" applyBorder="1"/>
    <xf numFmtId="4" fontId="11" fillId="0" borderId="0" xfId="0" applyNumberFormat="1" applyFont="1"/>
    <xf numFmtId="0" fontId="2" fillId="0" borderId="2" xfId="0" applyFont="1" applyBorder="1" applyAlignment="1">
      <alignment wrapText="1"/>
    </xf>
    <xf numFmtId="0" fontId="0" fillId="0" borderId="2" xfId="0" applyBorder="1" applyAlignment="1">
      <alignment wrapText="1"/>
    </xf>
    <xf numFmtId="0" fontId="3" fillId="0" borderId="3" xfId="0" applyFont="1" applyBorder="1" applyAlignment="1"/>
    <xf numFmtId="0" fontId="0" fillId="0" borderId="4" xfId="0" applyBorder="1" applyAlignment="1"/>
  </cellXfs>
  <cellStyles count="4">
    <cellStyle name="20% - Accent5 2" xfId="3" xr:uid="{00000000-0005-0000-0000-000000000000}"/>
    <cellStyle name="Normal" xfId="0" builtinId="0"/>
    <cellStyle name="Normal 2" xfId="2" xr:uid="{00000000-0005-0000-0000-000002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xdr:colOff>
      <xdr:row>3</xdr:row>
      <xdr:rowOff>190499</xdr:rowOff>
    </xdr:from>
    <xdr:to>
      <xdr:col>14</xdr:col>
      <xdr:colOff>304801</xdr:colOff>
      <xdr:row>8</xdr:row>
      <xdr:rowOff>104774</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9544052" y="838199"/>
          <a:ext cx="4314824"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Se</a:t>
          </a:r>
          <a:r>
            <a:rPr lang="sv-SE" sz="1100" b="1" baseline="0"/>
            <a:t> flikarna Exempel 1 och 2 för råd hur mallen ska fyllas i.</a:t>
          </a:r>
        </a:p>
        <a:p>
          <a:endParaRPr lang="sv-SE" sz="1100" baseline="0"/>
        </a:p>
        <a:p>
          <a:r>
            <a:rPr lang="sv-SE" sz="1100" baseline="0"/>
            <a:t>Fyll i gula fält (tabell A och B om krav på andel förnybara drivmedel ställts och endast tabell B om krav på ett antal liter (dieselekvivalenter) förnybart ställts). </a:t>
          </a:r>
        </a:p>
        <a:p>
          <a:endParaRPr lang="sv-SE" sz="1100" baseline="0"/>
        </a:p>
        <a:p>
          <a:r>
            <a:rPr lang="sv-SE" sz="1100" baseline="0"/>
            <a:t>Övriga rutor går inte att fylla i.</a:t>
          </a:r>
        </a:p>
        <a:p>
          <a:endParaRPr lang="sv-SE" sz="1100" baseline="0"/>
        </a:p>
        <a:p>
          <a:r>
            <a:rPr lang="sv-SE" sz="1100" baseline="0"/>
            <a:t>Beräkningen sker automatiskt och andelen förnybart redovisas på rad 33 och antal liter (dieselekvivalenter) förnybart på rad 27. </a:t>
          </a:r>
        </a:p>
        <a:p>
          <a:endParaRPr lang="sv-SE" sz="1100" baseline="0"/>
        </a:p>
        <a:p>
          <a:r>
            <a:rPr lang="sv-SE" sz="1100" baseline="0"/>
            <a:t>Omräkningsfaktorer och uppräkning är fixa och kan inte ändras.</a:t>
          </a:r>
        </a:p>
        <a:p>
          <a:endParaRPr lang="sv-SE" sz="1100" baseline="0"/>
        </a:p>
      </xdr:txBody>
    </xdr:sp>
    <xdr:clientData/>
  </xdr:twoCellAnchor>
  <xdr:twoCellAnchor>
    <xdr:from>
      <xdr:col>10</xdr:col>
      <xdr:colOff>28576</xdr:colOff>
      <xdr:row>9</xdr:row>
      <xdr:rowOff>19049</xdr:rowOff>
    </xdr:from>
    <xdr:to>
      <xdr:col>14</xdr:col>
      <xdr:colOff>323851</xdr:colOff>
      <xdr:row>16</xdr:row>
      <xdr:rowOff>180974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9572626" y="2952749"/>
          <a:ext cx="4305300"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Fordonsgas/biogas</a:t>
          </a:r>
        </a:p>
        <a:p>
          <a:r>
            <a:rPr lang="sv-SE" sz="1100" b="0"/>
            <a:t>Fordonsgas (komprimerad) räknas som förnybart när Energimyndighetens</a:t>
          </a:r>
          <a:r>
            <a:rPr lang="sv-SE" sz="1100" b="0" baseline="0"/>
            <a:t> årliga uppföljning visar på att andelen förnybart är över 95 %. </a:t>
          </a:r>
          <a:r>
            <a:rPr lang="sv-SE" sz="1100" b="0" baseline="0">
              <a:solidFill>
                <a:schemeClr val="dk1"/>
              </a:solidFill>
              <a:effectLst/>
              <a:latin typeface="+mn-lt"/>
              <a:ea typeface="+mn-ea"/>
              <a:cs typeface="+mn-cs"/>
            </a:rPr>
            <a:t>V</a:t>
          </a:r>
          <a:r>
            <a:rPr lang="sv-SE" sz="1100" b="0">
              <a:solidFill>
                <a:schemeClr val="dk1"/>
              </a:solidFill>
              <a:effectLst/>
              <a:latin typeface="+mn-lt"/>
              <a:ea typeface="+mn-ea"/>
              <a:cs typeface="+mn-cs"/>
            </a:rPr>
            <a:t>erifiering sker med tankkvitto eller faktura där det framgår vilken produkt som inhandlats och från vilken leverantör.</a:t>
          </a:r>
        </a:p>
        <a:p>
          <a:endParaRPr lang="sv-S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För flytande gas är andelen förnybart lägre och 100 % biogas måste användas för att räkans som förnybart. </a:t>
          </a:r>
          <a:r>
            <a:rPr lang="sv-SE" sz="1100" b="0" baseline="0">
              <a:solidFill>
                <a:schemeClr val="dk1"/>
              </a:solidFill>
              <a:effectLst/>
              <a:latin typeface="+mn-lt"/>
              <a:ea typeface="+mn-ea"/>
              <a:cs typeface="+mn-cs"/>
            </a:rPr>
            <a:t>V</a:t>
          </a:r>
          <a:r>
            <a:rPr lang="sv-SE" sz="1100" b="0">
              <a:solidFill>
                <a:schemeClr val="dk1"/>
              </a:solidFill>
              <a:effectLst/>
              <a:latin typeface="+mn-lt"/>
              <a:ea typeface="+mn-ea"/>
              <a:cs typeface="+mn-cs"/>
            </a:rPr>
            <a:t>erifiering sker med tankkvitto eller faktura där det framgår vilken produkt </a:t>
          </a:r>
          <a:r>
            <a:rPr lang="sv-SE" sz="1100">
              <a:solidFill>
                <a:schemeClr val="dk1"/>
              </a:solidFill>
              <a:effectLst/>
              <a:latin typeface="+mn-lt"/>
              <a:ea typeface="+mn-ea"/>
              <a:cs typeface="+mn-cs"/>
            </a:rPr>
            <a:t>som inhandlats och från vilken leverantör.</a:t>
          </a:r>
          <a:endParaRPr lang="sv-SE">
            <a:effectLst/>
          </a:endParaRPr>
        </a:p>
        <a:p>
          <a:endParaRPr lang="sv-SE" sz="1100" b="1"/>
        </a:p>
      </xdr:txBody>
    </xdr:sp>
    <xdr:clientData/>
  </xdr:twoCellAnchor>
  <xdr:twoCellAnchor>
    <xdr:from>
      <xdr:col>10</xdr:col>
      <xdr:colOff>9526</xdr:colOff>
      <xdr:row>17</xdr:row>
      <xdr:rowOff>133351</xdr:rowOff>
    </xdr:from>
    <xdr:to>
      <xdr:col>14</xdr:col>
      <xdr:colOff>342901</xdr:colOff>
      <xdr:row>22</xdr:row>
      <xdr:rowOff>38101</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9553576" y="4972051"/>
          <a:ext cx="43434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Länk till Energimyndigheten: </a:t>
          </a:r>
          <a:r>
            <a:rPr lang="sv-SE"/>
            <a:t>https://www.energimyndigheten.se/fornybart/hallbarhetskriterier/</a:t>
          </a:r>
        </a:p>
        <a:p>
          <a:r>
            <a:rPr lang="sv-SE" sz="1100"/>
            <a:t>Se senast publicerade rapport Drivmedel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28576</xdr:colOff>
      <xdr:row>4</xdr:row>
      <xdr:rowOff>0</xdr:rowOff>
    </xdr:from>
    <xdr:to>
      <xdr:col>15</xdr:col>
      <xdr:colOff>114300</xdr:colOff>
      <xdr:row>9</xdr:row>
      <xdr:rowOff>304800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8543926" y="838200"/>
          <a:ext cx="5724524" cy="240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Exempel 1 </a:t>
          </a:r>
        </a:p>
        <a:p>
          <a:r>
            <a:rPr lang="sv-SE" sz="1100"/>
            <a:t>Entreprenören</a:t>
          </a:r>
          <a:r>
            <a:rPr lang="sv-SE" sz="1100" baseline="0"/>
            <a:t> använder Preem Evoloution diesel (eller motsvarande från annan drivmedelsleverantör) med 50 procent inblandning av biodiesel (främst HVO men även lite RME).</a:t>
          </a:r>
        </a:p>
        <a:p>
          <a:endParaRPr lang="sv-SE" sz="1100" baseline="0"/>
        </a:p>
        <a:p>
          <a:r>
            <a:rPr lang="sv-SE" sz="1100" baseline="0"/>
            <a:t>Detta är ett konventionellt drivmedel och fylls i tabell A (cell B5) och bidrar ej till kravet på förnybart. </a:t>
          </a:r>
        </a:p>
        <a:p>
          <a:r>
            <a:rPr lang="sv-SE" sz="1100" baseline="0"/>
            <a:t>Orsaken är att drivmedlet redan omfattas den reduktionsplikt som gäller för alla drivmedelsleverantörer. </a:t>
          </a:r>
        </a:p>
        <a:p>
          <a:endParaRPr lang="sv-SE" sz="1100" baseline="0"/>
        </a:p>
        <a:p>
          <a:r>
            <a:rPr lang="sv-SE" sz="1100" baseline="0"/>
            <a:t>Att tanka denna diesel kommer inte höja andelen biodrivmedel på den svenska marknaden eftersom drivmedels leverantören kompenserar det med att ha lägre inblandning på andra ställen inom landet. Detta eftersom reduktioner eller inblandningar som är större än det lagstadgade kravet blir en kostnad för drivmedelsleverantören då allt drivmedel inklusive biodrivmedel är beskattat inom reduktionsplikten.</a:t>
          </a:r>
        </a:p>
        <a:p>
          <a:endParaRPr lang="sv-SE"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4</xdr:row>
      <xdr:rowOff>0</xdr:rowOff>
    </xdr:from>
    <xdr:to>
      <xdr:col>16</xdr:col>
      <xdr:colOff>76200</xdr:colOff>
      <xdr:row>10</xdr:row>
      <xdr:rowOff>66675</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8543925" y="838200"/>
          <a:ext cx="6010275" cy="254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Exempel 2 .</a:t>
          </a:r>
        </a:p>
        <a:p>
          <a:r>
            <a:rPr lang="sv-SE" sz="1100">
              <a:solidFill>
                <a:schemeClr val="dk1"/>
              </a:solidFill>
              <a:effectLst/>
              <a:latin typeface="+mn-lt"/>
              <a:ea typeface="+mn-ea"/>
              <a:cs typeface="+mn-cs"/>
            </a:rPr>
            <a:t>Entreprenören</a:t>
          </a:r>
          <a:r>
            <a:rPr lang="sv-SE" sz="1100" baseline="0">
              <a:solidFill>
                <a:schemeClr val="dk1"/>
              </a:solidFill>
              <a:effectLst/>
              <a:latin typeface="+mn-lt"/>
              <a:ea typeface="+mn-ea"/>
              <a:cs typeface="+mn-cs"/>
            </a:rPr>
            <a:t> använder 100 000 liter HVO100 d.v.s en biodiesel bestående av 100 procent HVO och 200 000 liter diesel med viss inblandning av biodrivmedel.</a:t>
          </a:r>
          <a:endParaRPr lang="sv-SE">
            <a:effectLs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Dieseln med inblandning av biodrivmedel fylls i tabell A (cell B5).</a:t>
          </a:r>
          <a:endParaRPr lang="sv-SE">
            <a:effectLst/>
          </a:endParaRPr>
        </a:p>
        <a:p>
          <a:r>
            <a:rPr lang="sv-SE" sz="1100" baseline="0">
              <a:solidFill>
                <a:schemeClr val="dk1"/>
              </a:solidFill>
              <a:effectLst/>
              <a:latin typeface="+mn-lt"/>
              <a:ea typeface="+mn-ea"/>
              <a:cs typeface="+mn-cs"/>
            </a:rPr>
            <a:t>HVO 100  är ett hållbart rent biodrivmedel  som inte omfattas av reduktionspliktoch fylls där i tabell B (cell B16). HVO 100 bidrar till att nå kravet. </a:t>
          </a:r>
          <a:endParaRPr lang="sv-SE">
            <a:effectLst/>
          </a:endParaRPr>
        </a:p>
        <a:p>
          <a:endParaRPr lang="sv-SE" sz="1100" baseline="0">
            <a:solidFill>
              <a:schemeClr val="dk1"/>
            </a:solidFill>
            <a:effectLst/>
            <a:latin typeface="+mn-lt"/>
            <a:ea typeface="+mn-ea"/>
            <a:cs typeface="+mn-cs"/>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Vad gäller dieseln så behöver entreprenören inte veta inblandningen av biodiesel då den omfattas av reduktionsplikten (se exempel 1). HVO100 ligger utanför reduktionsplikten och leder till en ökad användning av biodrivmedel på den svenska marknaden.</a:t>
          </a:r>
          <a:endParaRPr lang="sv-SE">
            <a:effectLst/>
          </a:endParaRPr>
        </a:p>
        <a:p>
          <a:endParaRPr lang="sv-SE"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67"/>
  <sheetViews>
    <sheetView tabSelected="1" workbookViewId="0">
      <selection activeCell="B17" sqref="B17"/>
    </sheetView>
  </sheetViews>
  <sheetFormatPr defaultColWidth="9.140625" defaultRowHeight="15"/>
  <cols>
    <col min="2" max="2" width="105.5703125" style="13" customWidth="1"/>
  </cols>
  <sheetData>
    <row r="2" spans="2:2">
      <c r="B2" s="8" t="s">
        <v>0</v>
      </c>
    </row>
    <row r="4" spans="2:2" ht="15.75">
      <c r="B4" s="14" t="s">
        <v>1</v>
      </c>
    </row>
    <row r="5" spans="2:2" ht="30">
      <c r="B5" s="13" t="s">
        <v>2</v>
      </c>
    </row>
    <row r="6" spans="2:2">
      <c r="B6" s="13" t="s">
        <v>3</v>
      </c>
    </row>
    <row r="7" spans="2:2">
      <c r="B7" s="13" t="s">
        <v>4</v>
      </c>
    </row>
    <row r="8" spans="2:2" ht="30">
      <c r="B8" s="13" t="s">
        <v>5</v>
      </c>
    </row>
    <row r="9" spans="2:2" ht="33.75" customHeight="1">
      <c r="B9" s="13" t="s">
        <v>6</v>
      </c>
    </row>
    <row r="11" spans="2:2" ht="15.75">
      <c r="B11" s="12" t="s">
        <v>7</v>
      </c>
    </row>
    <row r="12" spans="2:2" ht="30">
      <c r="B12" s="11" t="s">
        <v>8</v>
      </c>
    </row>
    <row r="14" spans="2:2">
      <c r="B14" s="10" t="s">
        <v>9</v>
      </c>
    </row>
    <row r="15" spans="2:2" ht="30">
      <c r="B15" s="9" t="s">
        <v>10</v>
      </c>
    </row>
    <row r="16" spans="2:2" ht="30">
      <c r="B16" s="9" t="s">
        <v>11</v>
      </c>
    </row>
    <row r="18" spans="2:2" ht="30">
      <c r="B18" s="13" t="s">
        <v>12</v>
      </c>
    </row>
    <row r="20" spans="2:2">
      <c r="B20" t="s">
        <v>13</v>
      </c>
    </row>
    <row r="21" spans="2:2">
      <c r="B21" t="s">
        <v>14</v>
      </c>
    </row>
    <row r="22" spans="2:2">
      <c r="B22" t="s">
        <v>15</v>
      </c>
    </row>
    <row r="23" spans="2:2">
      <c r="B23" t="s">
        <v>16</v>
      </c>
    </row>
    <row r="24" spans="2:2">
      <c r="B24"/>
    </row>
    <row r="25" spans="2:2">
      <c r="B25"/>
    </row>
    <row r="26" spans="2:2">
      <c r="B26"/>
    </row>
    <row r="27" spans="2:2">
      <c r="B27"/>
    </row>
    <row r="28" spans="2:2">
      <c r="B28"/>
    </row>
    <row r="56" spans="2:2">
      <c r="B56" s="15" t="s">
        <v>17</v>
      </c>
    </row>
    <row r="57" spans="2:2">
      <c r="B57" s="16" t="s">
        <v>18</v>
      </c>
    </row>
    <row r="58" spans="2:2">
      <c r="B58" s="16"/>
    </row>
    <row r="59" spans="2:2">
      <c r="B59" s="16" t="s">
        <v>19</v>
      </c>
    </row>
    <row r="60" spans="2:2" ht="36" customHeight="1">
      <c r="B60" s="16" t="s">
        <v>20</v>
      </c>
    </row>
    <row r="61" spans="2:2" ht="30">
      <c r="B61" s="16" t="s">
        <v>21</v>
      </c>
    </row>
    <row r="63" spans="2:2">
      <c r="B63" s="10" t="s">
        <v>22</v>
      </c>
    </row>
    <row r="64" spans="2:2" ht="150">
      <c r="B64" s="13" t="s">
        <v>23</v>
      </c>
    </row>
    <row r="66" spans="2:2">
      <c r="B66" s="10" t="s">
        <v>24</v>
      </c>
    </row>
    <row r="67" spans="2:2" ht="60">
      <c r="B67" s="13" t="s">
        <v>25</v>
      </c>
    </row>
  </sheetData>
  <sheetProtection algorithmName="SHA-512" hashValue="ZcHBW36loUAeUd9NOyQdNmeUQQlGa+0mzgMwEajzWbw/URq9A7u+bCzBboeSZDrwjwM0U63TGGeBD0DZzP1utQ==" saltValue="/QdfHzz/VbGd2CfVMET6Z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9"/>
  <sheetViews>
    <sheetView workbookViewId="0">
      <selection activeCell="G16" sqref="G16"/>
    </sheetView>
  </sheetViews>
  <sheetFormatPr defaultColWidth="9.140625" defaultRowHeight="15"/>
  <sheetData>
    <row r="1" spans="1:27">
      <c r="A1" s="43" t="s">
        <v>26</v>
      </c>
    </row>
    <row r="2" spans="1:27">
      <c r="A2" s="37" t="s">
        <v>27</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c r="A3" s="37" t="s">
        <v>28</v>
      </c>
    </row>
    <row r="4" spans="1:27">
      <c r="A4" s="37" t="s">
        <v>29</v>
      </c>
    </row>
    <row r="5" spans="1:27">
      <c r="A5" s="37"/>
    </row>
    <row r="6" spans="1:27">
      <c r="A6" s="37" t="s">
        <v>30</v>
      </c>
    </row>
    <row r="7" spans="1:27">
      <c r="A7" s="44" t="s">
        <v>31</v>
      </c>
    </row>
    <row r="8" spans="1:27">
      <c r="A8" s="44"/>
      <c r="C8" t="s">
        <v>32</v>
      </c>
    </row>
    <row r="9" spans="1:27">
      <c r="A9" s="45" t="s">
        <v>33</v>
      </c>
    </row>
    <row r="10" spans="1:27">
      <c r="A10" s="45" t="s">
        <v>34</v>
      </c>
    </row>
    <row r="11" spans="1:27">
      <c r="A11" s="45" t="s">
        <v>35</v>
      </c>
    </row>
    <row r="12" spans="1:27">
      <c r="A12" s="45" t="s">
        <v>36</v>
      </c>
    </row>
    <row r="13" spans="1:27">
      <c r="A13" s="44" t="s">
        <v>37</v>
      </c>
    </row>
    <row r="14" spans="1:27">
      <c r="A14" s="44"/>
      <c r="C14" t="s">
        <v>38</v>
      </c>
    </row>
    <row r="15" spans="1:27">
      <c r="A15" s="44" t="s">
        <v>39</v>
      </c>
    </row>
    <row r="16" spans="1:27">
      <c r="A16" s="37"/>
      <c r="C16" t="s">
        <v>40</v>
      </c>
    </row>
    <row r="17" spans="1:1">
      <c r="A17" s="37"/>
    </row>
    <row r="18" spans="1:1">
      <c r="A18" s="39" t="s">
        <v>41</v>
      </c>
    </row>
    <row r="19" spans="1:1">
      <c r="A19" t="s">
        <v>42</v>
      </c>
    </row>
  </sheetData>
  <sheetProtection algorithmName="SHA-512" hashValue="SgHOEl6ev6sB4mPsNcl5jk/lwMHpo/CmZLjpU3vyAmB1wzDDBJf0L2W6pXvLys+mmCCfNZCL9Ww56PxLkH1BJA==" saltValue="oDxbwwt/hTyOR4rJEoye0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0"/>
  <sheetViews>
    <sheetView topLeftCell="A4" workbookViewId="0">
      <selection activeCell="L32" sqref="L32"/>
    </sheetView>
  </sheetViews>
  <sheetFormatPr defaultRowHeight="15"/>
  <cols>
    <col min="1" max="1" width="27.28515625" customWidth="1"/>
    <col min="3" max="3" width="9.85546875" customWidth="1"/>
    <col min="4" max="4" width="17" customWidth="1"/>
    <col min="5" max="5" width="5.5703125" hidden="1" customWidth="1"/>
    <col min="6" max="6" width="9.85546875" hidden="1" customWidth="1"/>
    <col min="7" max="7" width="12.7109375" customWidth="1"/>
    <col min="8" max="8" width="18.42578125" customWidth="1"/>
    <col min="9" max="9" width="24.140625" style="30" bestFit="1" customWidth="1"/>
    <col min="12" max="12" width="32.7109375" customWidth="1"/>
    <col min="18" max="18" width="16" bestFit="1" customWidth="1"/>
  </cols>
  <sheetData>
    <row r="1" spans="1:9" ht="21">
      <c r="A1" s="5" t="s">
        <v>43</v>
      </c>
    </row>
    <row r="3" spans="1:9" s="3" customFormat="1">
      <c r="A3" s="3" t="s">
        <v>44</v>
      </c>
      <c r="I3" s="31"/>
    </row>
    <row r="4" spans="1:9">
      <c r="A4" t="s">
        <v>45</v>
      </c>
      <c r="B4" t="s">
        <v>46</v>
      </c>
      <c r="C4" t="s">
        <v>47</v>
      </c>
      <c r="D4" t="s">
        <v>48</v>
      </c>
      <c r="G4" t="s">
        <v>49</v>
      </c>
      <c r="H4" t="s">
        <v>50</v>
      </c>
      <c r="I4" s="39" t="s">
        <v>51</v>
      </c>
    </row>
    <row r="5" spans="1:9" ht="45">
      <c r="A5" s="1" t="s">
        <v>52</v>
      </c>
      <c r="B5" s="29"/>
      <c r="C5" s="2" t="s">
        <v>53</v>
      </c>
      <c r="D5" s="2" t="str">
        <f t="shared" ref="D5:D9" si="0">CONCATENATE(E5," ",F5)</f>
        <v>9,72 kWh/liter</v>
      </c>
      <c r="E5" s="6">
        <f>ROUND(9.8*(1-0.206)+9.44*0.161+9.22*(0.206-0.161),2)</f>
        <v>9.7200000000000006</v>
      </c>
      <c r="F5" s="2" t="s">
        <v>54</v>
      </c>
      <c r="G5" s="2">
        <v>1</v>
      </c>
      <c r="H5" s="19">
        <f t="shared" ref="H5:H9" si="1">B5*E5*G5</f>
        <v>0</v>
      </c>
      <c r="I5" s="40">
        <f>B5*E5/E$5*G5</f>
        <v>0</v>
      </c>
    </row>
    <row r="6" spans="1:9" ht="45">
      <c r="A6" s="1" t="s">
        <v>55</v>
      </c>
      <c r="B6" s="29"/>
      <c r="C6" s="2" t="s">
        <v>53</v>
      </c>
      <c r="D6" s="2" t="str">
        <f t="shared" si="0"/>
        <v>8,95 kWh/liter</v>
      </c>
      <c r="E6" s="6">
        <f>ROUND(9.1*0.953+5.86*0.047,2)</f>
        <v>8.9499999999999993</v>
      </c>
      <c r="F6" s="2" t="s">
        <v>54</v>
      </c>
      <c r="G6" s="2">
        <v>1</v>
      </c>
      <c r="H6" s="19">
        <f t="shared" si="1"/>
        <v>0</v>
      </c>
      <c r="I6" s="40">
        <f t="shared" ref="I6:I11" si="2">B6*E6/E$5*G6</f>
        <v>0</v>
      </c>
    </row>
    <row r="7" spans="1:9">
      <c r="A7" s="1" t="s">
        <v>56</v>
      </c>
      <c r="B7" s="29"/>
      <c r="C7" s="2" t="s">
        <v>53</v>
      </c>
      <c r="D7" s="2" t="str">
        <f t="shared" si="0"/>
        <v>8,53 kWh/liter</v>
      </c>
      <c r="E7" s="6">
        <f>ROUND(8.53,2)</f>
        <v>8.5299999999999994</v>
      </c>
      <c r="F7" s="2" t="s">
        <v>54</v>
      </c>
      <c r="G7" s="2">
        <v>1</v>
      </c>
      <c r="H7" s="19">
        <f t="shared" si="1"/>
        <v>0</v>
      </c>
      <c r="I7" s="40">
        <f t="shared" si="2"/>
        <v>0</v>
      </c>
    </row>
    <row r="8" spans="1:9" ht="30">
      <c r="A8" s="1" t="s">
        <v>57</v>
      </c>
      <c r="B8" s="29"/>
      <c r="C8" s="2" t="s">
        <v>58</v>
      </c>
      <c r="D8" s="2" t="str">
        <f t="shared" si="0"/>
        <v>13,3 kWh/kg</v>
      </c>
      <c r="E8" s="6">
        <v>13.3</v>
      </c>
      <c r="F8" s="2" t="s">
        <v>59</v>
      </c>
      <c r="G8" s="2">
        <v>1</v>
      </c>
      <c r="H8" s="19">
        <f t="shared" si="1"/>
        <v>0</v>
      </c>
      <c r="I8" s="40">
        <f t="shared" si="2"/>
        <v>0</v>
      </c>
    </row>
    <row r="9" spans="1:9" ht="30">
      <c r="A9" s="1" t="s">
        <v>60</v>
      </c>
      <c r="B9" s="29"/>
      <c r="C9" s="2" t="s">
        <v>58</v>
      </c>
      <c r="D9" s="2" t="str">
        <f t="shared" si="0"/>
        <v>13,7 kWh/kg</v>
      </c>
      <c r="E9" s="6">
        <v>13.7</v>
      </c>
      <c r="F9" s="2" t="s">
        <v>59</v>
      </c>
      <c r="G9" s="2">
        <v>1</v>
      </c>
      <c r="H9" s="19">
        <f t="shared" si="1"/>
        <v>0</v>
      </c>
      <c r="I9" s="40">
        <f t="shared" si="2"/>
        <v>0</v>
      </c>
    </row>
    <row r="10" spans="1:9" ht="30">
      <c r="A10" s="1" t="s">
        <v>61</v>
      </c>
      <c r="B10" s="29"/>
      <c r="C10" s="2" t="s">
        <v>62</v>
      </c>
      <c r="D10" s="2" t="str">
        <f>CONCATENATE(E10," ",F10)</f>
        <v>1 kWh/kWh</v>
      </c>
      <c r="E10" s="6">
        <v>1</v>
      </c>
      <c r="F10" s="2" t="s">
        <v>63</v>
      </c>
      <c r="G10" s="2">
        <v>3</v>
      </c>
      <c r="H10" s="19">
        <f>B10*E10*G10</f>
        <v>0</v>
      </c>
      <c r="I10" s="40">
        <f t="shared" si="2"/>
        <v>0</v>
      </c>
    </row>
    <row r="11" spans="1:9" ht="30">
      <c r="A11" s="1" t="s">
        <v>64</v>
      </c>
      <c r="B11" s="29"/>
      <c r="C11" s="2" t="s">
        <v>58</v>
      </c>
      <c r="D11" s="2" t="str">
        <f t="shared" ref="D11" si="3">CONCATENATE(E11," ",F11)</f>
        <v>33 kWh/kg</v>
      </c>
      <c r="E11" s="6">
        <v>33</v>
      </c>
      <c r="F11" s="2" t="s">
        <v>59</v>
      </c>
      <c r="G11" s="2">
        <v>1.33</v>
      </c>
      <c r="H11" s="19">
        <f t="shared" ref="H11" si="4">B11*E11*G11</f>
        <v>0</v>
      </c>
      <c r="I11" s="40">
        <f t="shared" si="2"/>
        <v>0</v>
      </c>
    </row>
    <row r="12" spans="1:9">
      <c r="A12" s="1" t="s">
        <v>65</v>
      </c>
      <c r="B12" s="18"/>
      <c r="C12" s="4"/>
      <c r="D12" s="4"/>
      <c r="E12" s="4"/>
      <c r="F12" s="4"/>
      <c r="G12" s="4"/>
      <c r="H12" s="19">
        <f>SUM(H5:H11)</f>
        <v>0</v>
      </c>
      <c r="I12" s="40">
        <f>SUM(I5:I11)</f>
        <v>0</v>
      </c>
    </row>
    <row r="13" spans="1:9">
      <c r="I13" s="41"/>
    </row>
    <row r="14" spans="1:9" s="3" customFormat="1">
      <c r="A14" s="3" t="s">
        <v>66</v>
      </c>
      <c r="I14" s="42"/>
    </row>
    <row r="15" spans="1:9">
      <c r="A15" s="7" t="s">
        <v>45</v>
      </c>
      <c r="B15" s="7" t="s">
        <v>46</v>
      </c>
      <c r="C15" s="7" t="s">
        <v>47</v>
      </c>
      <c r="D15" s="7" t="s">
        <v>48</v>
      </c>
      <c r="E15" s="7"/>
      <c r="F15" s="7"/>
      <c r="G15" s="7" t="s">
        <v>49</v>
      </c>
      <c r="H15" s="7" t="s">
        <v>50</v>
      </c>
      <c r="I15" s="39" t="s">
        <v>51</v>
      </c>
    </row>
    <row r="16" spans="1:9">
      <c r="A16" s="2" t="s">
        <v>67</v>
      </c>
      <c r="B16" s="29"/>
      <c r="C16" s="2" t="s">
        <v>53</v>
      </c>
      <c r="D16" s="2" t="str">
        <f t="shared" ref="D16:D24" si="5">CONCATENATE(E16," ",F16)</f>
        <v>9,44 kWh/liter</v>
      </c>
      <c r="E16" s="2">
        <v>9.44</v>
      </c>
      <c r="F16" s="2" t="s">
        <v>54</v>
      </c>
      <c r="G16" s="2">
        <v>1</v>
      </c>
      <c r="H16" s="19">
        <f t="shared" ref="H16:H24" si="6">B16*E16*G16</f>
        <v>0</v>
      </c>
      <c r="I16" s="40">
        <f>B16*E16/E$5*G16</f>
        <v>0</v>
      </c>
    </row>
    <row r="17" spans="1:18">
      <c r="A17" s="2" t="s">
        <v>68</v>
      </c>
      <c r="B17" s="29"/>
      <c r="C17" s="2" t="s">
        <v>53</v>
      </c>
      <c r="D17" s="2" t="str">
        <f t="shared" si="5"/>
        <v>9,22 kWh/liter</v>
      </c>
      <c r="E17" s="2">
        <v>9.2200000000000006</v>
      </c>
      <c r="F17" s="2" t="s">
        <v>54</v>
      </c>
      <c r="G17" s="2">
        <v>1</v>
      </c>
      <c r="H17" s="19">
        <f t="shared" si="6"/>
        <v>0</v>
      </c>
      <c r="I17" s="40">
        <f t="shared" ref="I17:I26" si="7">B17*E17/E$5*G17</f>
        <v>0</v>
      </c>
    </row>
    <row r="18" spans="1:18">
      <c r="A18" s="2" t="s">
        <v>69</v>
      </c>
      <c r="B18" s="29"/>
      <c r="C18" s="2" t="s">
        <v>53</v>
      </c>
      <c r="D18" s="2" t="str">
        <f t="shared" si="5"/>
        <v>6,48 kWh/liter</v>
      </c>
      <c r="E18" s="6">
        <f>ROUND(9.1*0.19+5.86*0.81,2)</f>
        <v>6.48</v>
      </c>
      <c r="F18" s="2" t="s">
        <v>54</v>
      </c>
      <c r="G18" s="2">
        <v>1</v>
      </c>
      <c r="H18" s="19">
        <f t="shared" si="6"/>
        <v>0</v>
      </c>
      <c r="I18" s="40">
        <f t="shared" si="7"/>
        <v>0</v>
      </c>
    </row>
    <row r="19" spans="1:18">
      <c r="A19" s="2" t="s">
        <v>70</v>
      </c>
      <c r="B19" s="29"/>
      <c r="C19" s="2" t="s">
        <v>53</v>
      </c>
      <c r="D19" s="2" t="str">
        <f t="shared" si="5"/>
        <v>5,86 kWh/liter</v>
      </c>
      <c r="E19" s="2">
        <v>5.86</v>
      </c>
      <c r="F19" s="2" t="s">
        <v>54</v>
      </c>
      <c r="G19" s="2">
        <v>1</v>
      </c>
      <c r="H19" s="19">
        <f t="shared" si="6"/>
        <v>0</v>
      </c>
      <c r="I19" s="40">
        <f t="shared" si="7"/>
        <v>0</v>
      </c>
    </row>
    <row r="20" spans="1:18" hidden="1">
      <c r="A20" s="34" t="s">
        <v>71</v>
      </c>
      <c r="B20" s="35"/>
      <c r="C20" s="34" t="s">
        <v>72</v>
      </c>
      <c r="D20" s="34" t="str">
        <f t="shared" si="5"/>
        <v>13,3 kWh/kg</v>
      </c>
      <c r="E20" s="34">
        <v>13.3</v>
      </c>
      <c r="F20" s="34" t="s">
        <v>59</v>
      </c>
      <c r="G20" s="34">
        <v>1</v>
      </c>
      <c r="H20" s="36">
        <f t="shared" si="6"/>
        <v>0</v>
      </c>
      <c r="I20" s="40">
        <f t="shared" si="7"/>
        <v>0</v>
      </c>
    </row>
    <row r="21" spans="1:18" hidden="1">
      <c r="A21" s="34" t="s">
        <v>73</v>
      </c>
      <c r="B21" s="35"/>
      <c r="C21" s="34" t="s">
        <v>58</v>
      </c>
      <c r="D21" s="34" t="str">
        <f t="shared" si="5"/>
        <v>13,3 kWh/kg</v>
      </c>
      <c r="E21" s="34">
        <v>13.3</v>
      </c>
      <c r="F21" s="34" t="s">
        <v>59</v>
      </c>
      <c r="G21" s="34">
        <v>0.75</v>
      </c>
      <c r="H21" s="36">
        <f t="shared" si="6"/>
        <v>0</v>
      </c>
      <c r="I21" s="40">
        <f t="shared" si="7"/>
        <v>0</v>
      </c>
      <c r="R21" s="23"/>
    </row>
    <row r="22" spans="1:18">
      <c r="A22" s="46" t="s">
        <v>74</v>
      </c>
      <c r="B22" s="47"/>
      <c r="C22" s="46" t="s">
        <v>58</v>
      </c>
      <c r="D22" s="46" t="str">
        <f t="shared" ref="D22" si="8">CONCATENATE(E22," ",F22)</f>
        <v>13,3 kWh/kg</v>
      </c>
      <c r="E22" s="46">
        <v>13.3</v>
      </c>
      <c r="F22" s="46" t="s">
        <v>59</v>
      </c>
      <c r="G22" s="46">
        <v>0.75</v>
      </c>
      <c r="H22" s="40">
        <f t="shared" ref="H22" si="9">B22*E22*G22</f>
        <v>0</v>
      </c>
      <c r="I22" s="40">
        <f t="shared" ref="I22" si="10">B22*E22/E$5*G22</f>
        <v>0</v>
      </c>
      <c r="R22" s="23"/>
    </row>
    <row r="23" spans="1:18">
      <c r="A23" s="2" t="s">
        <v>75</v>
      </c>
      <c r="B23" s="29"/>
      <c r="C23" s="2" t="s">
        <v>58</v>
      </c>
      <c r="D23" s="2" t="str">
        <f t="shared" si="5"/>
        <v>13,7 kWh/kg</v>
      </c>
      <c r="E23" s="2">
        <v>13.7</v>
      </c>
      <c r="F23" s="2" t="s">
        <v>59</v>
      </c>
      <c r="G23" s="2">
        <v>1</v>
      </c>
      <c r="H23" s="19">
        <f t="shared" si="6"/>
        <v>0</v>
      </c>
      <c r="I23" s="40">
        <f t="shared" si="7"/>
        <v>0</v>
      </c>
    </row>
    <row r="24" spans="1:18">
      <c r="A24" s="2" t="s">
        <v>76</v>
      </c>
      <c r="B24" s="29"/>
      <c r="C24" s="2" t="s">
        <v>58</v>
      </c>
      <c r="D24" s="2" t="str">
        <f t="shared" si="5"/>
        <v>13,7 kWh/kg</v>
      </c>
      <c r="E24" s="2">
        <v>13.7</v>
      </c>
      <c r="F24" s="2" t="s">
        <v>59</v>
      </c>
      <c r="G24" s="2">
        <v>0.75</v>
      </c>
      <c r="H24" s="19">
        <f t="shared" si="6"/>
        <v>0</v>
      </c>
      <c r="I24" s="40">
        <f t="shared" si="7"/>
        <v>0</v>
      </c>
    </row>
    <row r="25" spans="1:18">
      <c r="A25" s="2" t="s">
        <v>77</v>
      </c>
      <c r="B25" s="29"/>
      <c r="C25" s="2" t="s">
        <v>62</v>
      </c>
      <c r="D25" s="2" t="str">
        <f t="shared" ref="D25" si="11">CONCATENATE(E25," ",F25)</f>
        <v>1 kWh/kWh</v>
      </c>
      <c r="E25" s="2">
        <v>1</v>
      </c>
      <c r="F25" s="2" t="s">
        <v>63</v>
      </c>
      <c r="G25" s="2">
        <v>3</v>
      </c>
      <c r="H25" s="19">
        <f>B25*E25*G25</f>
        <v>0</v>
      </c>
      <c r="I25" s="40">
        <f t="shared" si="7"/>
        <v>0</v>
      </c>
    </row>
    <row r="26" spans="1:18">
      <c r="A26" s="2" t="s">
        <v>78</v>
      </c>
      <c r="B26" s="29"/>
      <c r="C26" s="2" t="s">
        <v>58</v>
      </c>
      <c r="D26" s="2" t="str">
        <f t="shared" ref="D26" si="12">CONCATENATE(E26," ",F26)</f>
        <v>33 kWh/kg</v>
      </c>
      <c r="E26" s="2">
        <v>33</v>
      </c>
      <c r="F26" s="2" t="s">
        <v>59</v>
      </c>
      <c r="G26" s="2">
        <v>1.33</v>
      </c>
      <c r="H26" s="19">
        <f t="shared" ref="H26" si="13">B26*E26*G26</f>
        <v>0</v>
      </c>
      <c r="I26" s="40">
        <f t="shared" si="7"/>
        <v>0</v>
      </c>
    </row>
    <row r="27" spans="1:18">
      <c r="A27" s="2" t="s">
        <v>65</v>
      </c>
      <c r="B27" s="4"/>
      <c r="C27" s="4"/>
      <c r="D27" s="4"/>
      <c r="E27" s="4"/>
      <c r="F27" s="4"/>
      <c r="G27" s="4"/>
      <c r="H27" s="19">
        <f>SUM(H16:H26)</f>
        <v>0</v>
      </c>
      <c r="I27" s="40">
        <f>SUM(I16:I26)</f>
        <v>0</v>
      </c>
      <c r="L27" s="22"/>
    </row>
    <row r="28" spans="1:18">
      <c r="I28" s="39"/>
    </row>
    <row r="29" spans="1:18">
      <c r="A29" s="2" t="s">
        <v>79</v>
      </c>
      <c r="B29" s="18"/>
      <c r="C29" s="4"/>
      <c r="D29" s="4"/>
      <c r="E29" s="4"/>
      <c r="F29" s="4"/>
      <c r="G29" s="4"/>
      <c r="H29" s="19">
        <f>H12+H27</f>
        <v>0</v>
      </c>
      <c r="I29" s="40">
        <f>I12+I27</f>
        <v>0</v>
      </c>
    </row>
    <row r="30" spans="1:18">
      <c r="B30" s="24"/>
      <c r="H30" s="24"/>
      <c r="I30" s="32"/>
    </row>
    <row r="31" spans="1:18">
      <c r="B31" s="24"/>
      <c r="H31" s="24"/>
      <c r="I31" s="32"/>
    </row>
    <row r="32" spans="1:18" ht="46.5" customHeight="1">
      <c r="G32" s="51" t="s">
        <v>80</v>
      </c>
      <c r="H32" s="52"/>
      <c r="I32" s="52"/>
      <c r="J32" s="52"/>
    </row>
    <row r="33" spans="7:18" ht="21">
      <c r="G33" s="20" t="s">
        <v>81</v>
      </c>
      <c r="H33" s="21" t="str">
        <f>IF(H12+H27&gt;0,H27/(H12+H27)," ")</f>
        <v xml:space="preserve"> </v>
      </c>
      <c r="I33" s="53"/>
      <c r="J33" s="54"/>
      <c r="L33" s="17"/>
    </row>
    <row r="34" spans="7:18" ht="21">
      <c r="G34" s="25"/>
      <c r="H34" s="26"/>
      <c r="I34" s="33"/>
      <c r="J34" s="27"/>
      <c r="L34" s="17"/>
    </row>
    <row r="35" spans="7:18" ht="18.75">
      <c r="L35" s="17"/>
    </row>
    <row r="37" spans="7:18" ht="18.75">
      <c r="L37" s="17"/>
      <c r="R37" s="23"/>
    </row>
    <row r="38" spans="7:18" ht="18.75">
      <c r="L38" s="28"/>
      <c r="R38" s="23"/>
    </row>
    <row r="39" spans="7:18" ht="19.5" customHeight="1">
      <c r="L39" s="28"/>
      <c r="R39" s="23"/>
    </row>
    <row r="40" spans="7:18" ht="18.75">
      <c r="L40" s="28"/>
    </row>
  </sheetData>
  <sheetProtection algorithmName="SHA-512" hashValue="tnW5is1dz8imTYe1/C4CQO2Gm4skjnuLqapMyHAoNmSo9VBi69t8wBboQlX/e4nlO0uoRehraCJJuUDBwc1f0Q==" saltValue="fiOxAipLWXiD2D/08Cl/Eg==" spinCount="100000" sheet="1" objects="1" scenarios="1"/>
  <mergeCells count="2">
    <mergeCell ref="G32:J32"/>
    <mergeCell ref="I33:J3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0"/>
  <sheetViews>
    <sheetView workbookViewId="0"/>
  </sheetViews>
  <sheetFormatPr defaultColWidth="9.140625" defaultRowHeight="15"/>
  <cols>
    <col min="1" max="1" width="27.28515625" customWidth="1"/>
    <col min="3" max="3" width="9.85546875" customWidth="1"/>
    <col min="4" max="4" width="17" customWidth="1"/>
    <col min="5" max="5" width="7.140625" hidden="1" customWidth="1"/>
    <col min="6" max="6" width="9.85546875" hidden="1" customWidth="1"/>
    <col min="7" max="7" width="12.7109375" customWidth="1"/>
    <col min="8" max="8" width="18.42578125" customWidth="1"/>
    <col min="9" max="9" width="24.140625" style="39" bestFit="1" customWidth="1"/>
    <col min="12" max="12" width="48" customWidth="1"/>
    <col min="18" max="18" width="16" bestFit="1" customWidth="1"/>
  </cols>
  <sheetData>
    <row r="1" spans="1:9" ht="21">
      <c r="A1" s="5" t="s">
        <v>43</v>
      </c>
    </row>
    <row r="3" spans="1:9" s="3" customFormat="1">
      <c r="A3" s="3" t="s">
        <v>44</v>
      </c>
      <c r="I3" s="48"/>
    </row>
    <row r="4" spans="1:9">
      <c r="A4" t="s">
        <v>45</v>
      </c>
      <c r="B4" t="s">
        <v>46</v>
      </c>
      <c r="C4" t="s">
        <v>47</v>
      </c>
      <c r="D4" t="s">
        <v>48</v>
      </c>
      <c r="G4" t="s">
        <v>49</v>
      </c>
      <c r="H4" t="s">
        <v>50</v>
      </c>
      <c r="I4" s="39" t="s">
        <v>51</v>
      </c>
    </row>
    <row r="5" spans="1:9" ht="45">
      <c r="A5" s="1" t="s">
        <v>52</v>
      </c>
      <c r="B5" s="19">
        <v>300000</v>
      </c>
      <c r="C5" s="2" t="s">
        <v>53</v>
      </c>
      <c r="D5" s="2" t="str">
        <f t="shared" ref="D5:D9" si="0">CONCATENATE(E5," ",F5)</f>
        <v>9,72 kWh/liter</v>
      </c>
      <c r="E5" s="6">
        <f>ROUND(9.8*(1-0.206)+9.44*0.161+9.22*(0.206-0.161),2)</f>
        <v>9.7200000000000006</v>
      </c>
      <c r="F5" s="2" t="s">
        <v>54</v>
      </c>
      <c r="G5" s="2">
        <v>1</v>
      </c>
      <c r="H5" s="19">
        <f t="shared" ref="H5:H9" si="1">B5*E5*G5</f>
        <v>2916000</v>
      </c>
      <c r="I5" s="40">
        <f>B5*E5/E$5*G5</f>
        <v>300000</v>
      </c>
    </row>
    <row r="6" spans="1:9" ht="45">
      <c r="A6" s="1" t="s">
        <v>55</v>
      </c>
      <c r="B6" s="19"/>
      <c r="C6" s="2" t="s">
        <v>53</v>
      </c>
      <c r="D6" s="2" t="str">
        <f t="shared" si="0"/>
        <v>8,95 kWh/liter</v>
      </c>
      <c r="E6" s="6">
        <f>ROUND(9.1*0.953+5.86*0.047,2)</f>
        <v>8.9499999999999993</v>
      </c>
      <c r="F6" s="2" t="s">
        <v>54</v>
      </c>
      <c r="G6" s="2">
        <v>1</v>
      </c>
      <c r="H6" s="19">
        <f t="shared" si="1"/>
        <v>0</v>
      </c>
      <c r="I6" s="40">
        <f t="shared" ref="I6:I11" si="2">B6*E6/E$5*G6</f>
        <v>0</v>
      </c>
    </row>
    <row r="7" spans="1:9">
      <c r="A7" s="1" t="s">
        <v>56</v>
      </c>
      <c r="B7" s="19"/>
      <c r="C7" s="2" t="s">
        <v>53</v>
      </c>
      <c r="D7" s="2" t="str">
        <f t="shared" si="0"/>
        <v>8,53 kWh/liter</v>
      </c>
      <c r="E7" s="6">
        <f>ROUND(8.53,2)</f>
        <v>8.5299999999999994</v>
      </c>
      <c r="F7" s="2" t="s">
        <v>54</v>
      </c>
      <c r="G7" s="2">
        <v>1</v>
      </c>
      <c r="H7" s="19">
        <f t="shared" si="1"/>
        <v>0</v>
      </c>
      <c r="I7" s="40">
        <f t="shared" si="2"/>
        <v>0</v>
      </c>
    </row>
    <row r="8" spans="1:9" ht="30">
      <c r="A8" s="1" t="s">
        <v>57</v>
      </c>
      <c r="B8" s="19"/>
      <c r="C8" s="2" t="s">
        <v>58</v>
      </c>
      <c r="D8" s="2" t="str">
        <f t="shared" si="0"/>
        <v>13,3 kWh/kg</v>
      </c>
      <c r="E8" s="6">
        <v>13.3</v>
      </c>
      <c r="F8" s="2" t="s">
        <v>59</v>
      </c>
      <c r="G8" s="2">
        <v>1</v>
      </c>
      <c r="H8" s="19">
        <f t="shared" si="1"/>
        <v>0</v>
      </c>
      <c r="I8" s="40">
        <f t="shared" si="2"/>
        <v>0</v>
      </c>
    </row>
    <row r="9" spans="1:9" ht="30">
      <c r="A9" s="1" t="s">
        <v>60</v>
      </c>
      <c r="B9" s="19"/>
      <c r="C9" s="2" t="s">
        <v>58</v>
      </c>
      <c r="D9" s="2" t="str">
        <f t="shared" si="0"/>
        <v>13,7 kWh/kg</v>
      </c>
      <c r="E9" s="6">
        <v>13.7</v>
      </c>
      <c r="F9" s="2" t="s">
        <v>59</v>
      </c>
      <c r="G9" s="2">
        <v>1</v>
      </c>
      <c r="H9" s="19">
        <f t="shared" si="1"/>
        <v>0</v>
      </c>
      <c r="I9" s="40">
        <f t="shared" si="2"/>
        <v>0</v>
      </c>
    </row>
    <row r="10" spans="1:9" ht="30">
      <c r="A10" s="1" t="s">
        <v>61</v>
      </c>
      <c r="B10" s="19"/>
      <c r="C10" s="2" t="s">
        <v>62</v>
      </c>
      <c r="D10" s="2" t="str">
        <f>CONCATENATE(E10," ",F10)</f>
        <v>1 kWh/kWh</v>
      </c>
      <c r="E10" s="6">
        <v>1</v>
      </c>
      <c r="F10" s="2" t="s">
        <v>63</v>
      </c>
      <c r="G10" s="2">
        <v>3</v>
      </c>
      <c r="H10" s="19">
        <f>B10*E10*G10</f>
        <v>0</v>
      </c>
      <c r="I10" s="40">
        <f t="shared" si="2"/>
        <v>0</v>
      </c>
    </row>
    <row r="11" spans="1:9" ht="30">
      <c r="A11" s="1" t="s">
        <v>64</v>
      </c>
      <c r="B11" s="19"/>
      <c r="C11" s="2" t="s">
        <v>58</v>
      </c>
      <c r="D11" s="2" t="str">
        <f t="shared" ref="D11" si="3">CONCATENATE(E11," ",F11)</f>
        <v>33 kWh/kg</v>
      </c>
      <c r="E11" s="6">
        <v>33</v>
      </c>
      <c r="F11" s="2" t="s">
        <v>59</v>
      </c>
      <c r="G11" s="2">
        <v>1</v>
      </c>
      <c r="H11" s="19">
        <f t="shared" ref="H11" si="4">B11*E11*G11</f>
        <v>0</v>
      </c>
      <c r="I11" s="40">
        <f t="shared" si="2"/>
        <v>0</v>
      </c>
    </row>
    <row r="12" spans="1:9">
      <c r="A12" s="1" t="s">
        <v>65</v>
      </c>
      <c r="B12" s="18"/>
      <c r="C12" s="4"/>
      <c r="D12" s="4"/>
      <c r="E12" s="4"/>
      <c r="F12" s="4"/>
      <c r="G12" s="4"/>
      <c r="H12" s="19">
        <f>SUM(H5:H11)</f>
        <v>2916000</v>
      </c>
      <c r="I12" s="40">
        <f>SUM(I5:I11)</f>
        <v>300000</v>
      </c>
    </row>
    <row r="13" spans="1:9">
      <c r="I13" s="41"/>
    </row>
    <row r="14" spans="1:9" s="3" customFormat="1">
      <c r="A14" s="3" t="s">
        <v>66</v>
      </c>
      <c r="I14" s="42"/>
    </row>
    <row r="15" spans="1:9">
      <c r="A15" s="7" t="s">
        <v>45</v>
      </c>
      <c r="B15" s="7" t="s">
        <v>46</v>
      </c>
      <c r="C15" s="7" t="s">
        <v>47</v>
      </c>
      <c r="D15" s="7" t="s">
        <v>48</v>
      </c>
      <c r="E15" s="7"/>
      <c r="F15" s="7"/>
      <c r="G15" s="7" t="s">
        <v>49</v>
      </c>
      <c r="H15" s="7" t="s">
        <v>50</v>
      </c>
      <c r="I15" s="39" t="s">
        <v>51</v>
      </c>
    </row>
    <row r="16" spans="1:9">
      <c r="A16" s="2" t="s">
        <v>67</v>
      </c>
      <c r="B16" s="19"/>
      <c r="C16" s="2" t="s">
        <v>53</v>
      </c>
      <c r="D16" s="2" t="str">
        <f t="shared" ref="D16:D26" si="5">CONCATENATE(E16," ",F16)</f>
        <v>9,44 kWh/liter</v>
      </c>
      <c r="E16" s="2">
        <v>9.44</v>
      </c>
      <c r="F16" s="2" t="s">
        <v>54</v>
      </c>
      <c r="G16" s="2">
        <v>1</v>
      </c>
      <c r="H16" s="19">
        <f t="shared" ref="H16:H24" si="6">B16*E16*G16</f>
        <v>0</v>
      </c>
      <c r="I16" s="40">
        <f>B16*E16/E$5*G16</f>
        <v>0</v>
      </c>
    </row>
    <row r="17" spans="1:18">
      <c r="A17" s="2" t="s">
        <v>68</v>
      </c>
      <c r="B17" s="19"/>
      <c r="C17" s="2" t="s">
        <v>53</v>
      </c>
      <c r="D17" s="2" t="str">
        <f t="shared" si="5"/>
        <v>9,22 kWh/liter</v>
      </c>
      <c r="E17" s="2">
        <v>9.2200000000000006</v>
      </c>
      <c r="F17" s="2" t="s">
        <v>54</v>
      </c>
      <c r="G17" s="2">
        <v>1</v>
      </c>
      <c r="H17" s="19">
        <f t="shared" si="6"/>
        <v>0</v>
      </c>
      <c r="I17" s="40">
        <f t="shared" ref="I17:I26" si="7">B17*E17/E$5*G17</f>
        <v>0</v>
      </c>
    </row>
    <row r="18" spans="1:18">
      <c r="A18" s="2" t="s">
        <v>69</v>
      </c>
      <c r="B18" s="19"/>
      <c r="C18" s="2" t="s">
        <v>53</v>
      </c>
      <c r="D18" s="2" t="str">
        <f t="shared" si="5"/>
        <v>6,48 kWh/liter</v>
      </c>
      <c r="E18" s="6">
        <f>ROUND(9.1*0.19+5.86*0.81,2)</f>
        <v>6.48</v>
      </c>
      <c r="F18" s="2" t="s">
        <v>54</v>
      </c>
      <c r="G18" s="2">
        <v>1</v>
      </c>
      <c r="H18" s="19">
        <f t="shared" si="6"/>
        <v>0</v>
      </c>
      <c r="I18" s="40">
        <f t="shared" si="7"/>
        <v>0</v>
      </c>
    </row>
    <row r="19" spans="1:18">
      <c r="A19" s="2" t="s">
        <v>70</v>
      </c>
      <c r="B19" s="19"/>
      <c r="C19" s="2" t="s">
        <v>53</v>
      </c>
      <c r="D19" s="2" t="str">
        <f t="shared" si="5"/>
        <v>5,86 kWh/liter</v>
      </c>
      <c r="E19" s="2">
        <v>5.86</v>
      </c>
      <c r="F19" s="2" t="s">
        <v>54</v>
      </c>
      <c r="G19" s="2">
        <v>1</v>
      </c>
      <c r="H19" s="19">
        <f t="shared" si="6"/>
        <v>0</v>
      </c>
      <c r="I19" s="40">
        <f t="shared" si="7"/>
        <v>0</v>
      </c>
    </row>
    <row r="20" spans="1:18" hidden="1">
      <c r="A20" s="2" t="s">
        <v>71</v>
      </c>
      <c r="B20" s="19"/>
      <c r="C20" s="2" t="s">
        <v>72</v>
      </c>
      <c r="D20" s="2" t="str">
        <f t="shared" si="5"/>
        <v>13,3 kWh/kg</v>
      </c>
      <c r="E20" s="2">
        <v>13.3</v>
      </c>
      <c r="F20" s="2" t="s">
        <v>59</v>
      </c>
      <c r="G20" s="2">
        <v>1</v>
      </c>
      <c r="H20" s="19">
        <f t="shared" si="6"/>
        <v>0</v>
      </c>
      <c r="I20" s="40">
        <f t="shared" si="7"/>
        <v>0</v>
      </c>
    </row>
    <row r="21" spans="1:18" s="39" customFormat="1" hidden="1">
      <c r="A21" s="46" t="s">
        <v>73</v>
      </c>
      <c r="B21" s="40"/>
      <c r="C21" s="46" t="s">
        <v>58</v>
      </c>
      <c r="D21" s="46" t="str">
        <f t="shared" si="5"/>
        <v>13,3 kWh/kg</v>
      </c>
      <c r="E21" s="46">
        <v>13.3</v>
      </c>
      <c r="F21" s="46" t="s">
        <v>59</v>
      </c>
      <c r="G21" s="46">
        <v>0.75</v>
      </c>
      <c r="H21" s="40">
        <f t="shared" si="6"/>
        <v>0</v>
      </c>
      <c r="I21" s="40">
        <f t="shared" si="7"/>
        <v>0</v>
      </c>
      <c r="R21" s="50"/>
    </row>
    <row r="22" spans="1:18" s="39" customFormat="1">
      <c r="A22" s="46" t="s">
        <v>74</v>
      </c>
      <c r="B22" s="19"/>
      <c r="C22" s="46" t="s">
        <v>58</v>
      </c>
      <c r="D22" s="46" t="str">
        <f t="shared" si="5"/>
        <v>13,3 kWh/kg</v>
      </c>
      <c r="E22" s="46">
        <v>13.3</v>
      </c>
      <c r="F22" s="46" t="s">
        <v>59</v>
      </c>
      <c r="G22" s="46">
        <v>0.75</v>
      </c>
      <c r="H22" s="40">
        <f t="shared" si="6"/>
        <v>0</v>
      </c>
      <c r="I22" s="40">
        <f t="shared" si="7"/>
        <v>0</v>
      </c>
      <c r="R22" s="50"/>
    </row>
    <row r="23" spans="1:18" s="39" customFormat="1">
      <c r="A23" s="46" t="s">
        <v>75</v>
      </c>
      <c r="B23" s="19"/>
      <c r="C23" s="46" t="s">
        <v>58</v>
      </c>
      <c r="D23" s="46" t="str">
        <f t="shared" si="5"/>
        <v>13,7 kWh/kg</v>
      </c>
      <c r="E23" s="46">
        <v>13.7</v>
      </c>
      <c r="F23" s="46" t="s">
        <v>59</v>
      </c>
      <c r="G23" s="46">
        <v>1</v>
      </c>
      <c r="H23" s="40">
        <f t="shared" si="6"/>
        <v>0</v>
      </c>
      <c r="I23" s="40">
        <f t="shared" si="7"/>
        <v>0</v>
      </c>
    </row>
    <row r="24" spans="1:18">
      <c r="A24" s="2" t="s">
        <v>76</v>
      </c>
      <c r="B24" s="19"/>
      <c r="C24" s="2" t="s">
        <v>58</v>
      </c>
      <c r="D24" s="2" t="str">
        <f t="shared" si="5"/>
        <v>13,7 kWh/kg</v>
      </c>
      <c r="E24" s="2">
        <v>13.7</v>
      </c>
      <c r="F24" s="2" t="s">
        <v>59</v>
      </c>
      <c r="G24" s="2">
        <v>0.75</v>
      </c>
      <c r="H24" s="19">
        <f t="shared" si="6"/>
        <v>0</v>
      </c>
      <c r="I24" s="40">
        <f t="shared" si="7"/>
        <v>0</v>
      </c>
    </row>
    <row r="25" spans="1:18">
      <c r="A25" s="2" t="s">
        <v>77</v>
      </c>
      <c r="B25" s="19"/>
      <c r="C25" s="2" t="s">
        <v>62</v>
      </c>
      <c r="D25" s="2" t="str">
        <f t="shared" si="5"/>
        <v>1 kWh/kWh</v>
      </c>
      <c r="E25" s="2">
        <v>1</v>
      </c>
      <c r="F25" s="2" t="s">
        <v>63</v>
      </c>
      <c r="G25" s="2">
        <v>3</v>
      </c>
      <c r="H25" s="19">
        <f>B25*E25*G25</f>
        <v>0</v>
      </c>
      <c r="I25" s="40">
        <f t="shared" si="7"/>
        <v>0</v>
      </c>
    </row>
    <row r="26" spans="1:18">
      <c r="A26" s="2" t="s">
        <v>78</v>
      </c>
      <c r="B26" s="19"/>
      <c r="C26" s="2" t="s">
        <v>58</v>
      </c>
      <c r="D26" s="2" t="str">
        <f t="shared" si="5"/>
        <v>33 kWh/kg</v>
      </c>
      <c r="E26" s="2">
        <v>33</v>
      </c>
      <c r="F26" s="2" t="s">
        <v>59</v>
      </c>
      <c r="G26" s="2">
        <v>1</v>
      </c>
      <c r="H26" s="19">
        <f t="shared" ref="H26" si="8">B26*E26*G26</f>
        <v>0</v>
      </c>
      <c r="I26" s="40">
        <f t="shared" si="7"/>
        <v>0</v>
      </c>
    </row>
    <row r="27" spans="1:18">
      <c r="A27" s="2" t="s">
        <v>65</v>
      </c>
      <c r="B27" s="4"/>
      <c r="C27" s="4"/>
      <c r="D27" s="4"/>
      <c r="E27" s="4"/>
      <c r="F27" s="4"/>
      <c r="G27" s="4"/>
      <c r="H27" s="19">
        <f>SUM(H16:H26)</f>
        <v>0</v>
      </c>
      <c r="I27" s="40">
        <f>SUM(I16:I26)</f>
        <v>0</v>
      </c>
      <c r="L27" s="22"/>
    </row>
    <row r="29" spans="1:18">
      <c r="A29" s="2" t="s">
        <v>79</v>
      </c>
      <c r="B29" s="18"/>
      <c r="C29" s="4"/>
      <c r="D29" s="4"/>
      <c r="E29" s="4"/>
      <c r="F29" s="4"/>
      <c r="G29" s="4"/>
      <c r="H29" s="19">
        <f>H12+H27</f>
        <v>2916000</v>
      </c>
      <c r="I29" s="40">
        <f>I12+I27</f>
        <v>300000</v>
      </c>
    </row>
    <row r="30" spans="1:18">
      <c r="B30" s="24"/>
      <c r="H30" s="24"/>
      <c r="I30" s="41"/>
    </row>
    <row r="31" spans="1:18">
      <c r="B31" s="24"/>
      <c r="H31" s="24"/>
      <c r="I31" s="41"/>
    </row>
    <row r="32" spans="1:18" ht="46.5" customHeight="1">
      <c r="G32" s="51" t="s">
        <v>80</v>
      </c>
      <c r="H32" s="52"/>
      <c r="I32" s="52"/>
      <c r="J32" s="52"/>
    </row>
    <row r="33" spans="7:18" ht="21">
      <c r="G33" s="20" t="s">
        <v>81</v>
      </c>
      <c r="H33" s="21">
        <f>IF(H12+H27&gt;0,H27/(H12+H27)," ")</f>
        <v>0</v>
      </c>
      <c r="I33" s="53"/>
      <c r="J33" s="54"/>
      <c r="L33" s="17"/>
    </row>
    <row r="34" spans="7:18" ht="21">
      <c r="G34" s="25"/>
      <c r="H34" s="26"/>
      <c r="I34" s="49"/>
      <c r="J34" s="27"/>
      <c r="L34" s="17"/>
    </row>
    <row r="35" spans="7:18" ht="18.75">
      <c r="L35" s="17"/>
    </row>
    <row r="37" spans="7:18" ht="18.75">
      <c r="L37" s="17"/>
      <c r="R37" s="23"/>
    </row>
    <row r="38" spans="7:18" ht="18.75">
      <c r="L38" s="28"/>
      <c r="R38" s="23"/>
    </row>
    <row r="39" spans="7:18" ht="18.75">
      <c r="L39" s="28"/>
      <c r="R39" s="23"/>
    </row>
    <row r="40" spans="7:18" ht="18.75">
      <c r="L40" s="28"/>
    </row>
  </sheetData>
  <sheetProtection algorithmName="SHA-512" hashValue="V7BSDdcPXewDfubNkXcNGE/Ca2HTN/ow+Orvuds3Frjd7rzvj6Mi7DJkkgmZjRJCmb285eeDokDPKB2yE/4wtw==" saltValue="0M6CRx6MO3C2fLLPZiqkHA==" spinCount="100000" sheet="1" objects="1" scenarios="1"/>
  <mergeCells count="2">
    <mergeCell ref="G32:J32"/>
    <mergeCell ref="I33:J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workbookViewId="0">
      <selection activeCell="H25" sqref="H25"/>
    </sheetView>
  </sheetViews>
  <sheetFormatPr defaultColWidth="9.140625" defaultRowHeight="15"/>
  <cols>
    <col min="1" max="1" width="27.28515625" customWidth="1"/>
    <col min="3" max="3" width="9.85546875" customWidth="1"/>
    <col min="4" max="4" width="17" customWidth="1"/>
    <col min="5" max="5" width="7.140625" hidden="1" customWidth="1"/>
    <col min="6" max="6" width="9.85546875" hidden="1" customWidth="1"/>
    <col min="7" max="7" width="12.7109375" customWidth="1"/>
    <col min="8" max="8" width="18.42578125" customWidth="1"/>
    <col min="9" max="9" width="24.140625" style="39" bestFit="1" customWidth="1"/>
    <col min="12" max="12" width="43.7109375" customWidth="1"/>
    <col min="18" max="18" width="16" bestFit="1" customWidth="1"/>
  </cols>
  <sheetData>
    <row r="1" spans="1:9" ht="21">
      <c r="A1" s="5" t="s">
        <v>43</v>
      </c>
    </row>
    <row r="3" spans="1:9" s="3" customFormat="1">
      <c r="A3" s="3" t="s">
        <v>44</v>
      </c>
      <c r="I3" s="48"/>
    </row>
    <row r="4" spans="1:9">
      <c r="A4" t="s">
        <v>45</v>
      </c>
      <c r="B4" t="s">
        <v>46</v>
      </c>
      <c r="C4" t="s">
        <v>47</v>
      </c>
      <c r="D4" t="s">
        <v>48</v>
      </c>
      <c r="G4" t="s">
        <v>49</v>
      </c>
      <c r="H4" t="s">
        <v>50</v>
      </c>
      <c r="I4" s="39" t="s">
        <v>51</v>
      </c>
    </row>
    <row r="5" spans="1:9" ht="45">
      <c r="A5" s="1" t="s">
        <v>52</v>
      </c>
      <c r="B5" s="19">
        <v>200000</v>
      </c>
      <c r="C5" s="2" t="s">
        <v>53</v>
      </c>
      <c r="D5" s="2" t="str">
        <f t="shared" ref="D5:D9" si="0">CONCATENATE(E5," ",F5)</f>
        <v>9,72 kWh/liter</v>
      </c>
      <c r="E5" s="6">
        <f>ROUND(9.8*(1-0.206)+9.44*0.161+9.22*(0.206-0.161),2)</f>
        <v>9.7200000000000006</v>
      </c>
      <c r="F5" s="2" t="s">
        <v>54</v>
      </c>
      <c r="G5" s="2">
        <v>1</v>
      </c>
      <c r="H5" s="19">
        <f t="shared" ref="H5:H9" si="1">B5*E5*G5</f>
        <v>1944000.0000000002</v>
      </c>
      <c r="I5" s="40">
        <f>B5*E5/E$5*G5</f>
        <v>200000</v>
      </c>
    </row>
    <row r="6" spans="1:9" ht="45">
      <c r="A6" s="1" t="s">
        <v>55</v>
      </c>
      <c r="B6" s="19"/>
      <c r="C6" s="2" t="s">
        <v>53</v>
      </c>
      <c r="D6" s="2" t="str">
        <f t="shared" si="0"/>
        <v>8,95 kWh/liter</v>
      </c>
      <c r="E6" s="6">
        <f>ROUND(9.1*0.953+5.86*0.047,2)</f>
        <v>8.9499999999999993</v>
      </c>
      <c r="F6" s="2" t="s">
        <v>54</v>
      </c>
      <c r="G6" s="2">
        <v>1</v>
      </c>
      <c r="H6" s="19">
        <f t="shared" si="1"/>
        <v>0</v>
      </c>
      <c r="I6" s="40">
        <f t="shared" ref="I6:I11" si="2">B6*E6/E$5*G6</f>
        <v>0</v>
      </c>
    </row>
    <row r="7" spans="1:9">
      <c r="A7" s="1" t="s">
        <v>56</v>
      </c>
      <c r="B7" s="19"/>
      <c r="C7" s="2" t="s">
        <v>53</v>
      </c>
      <c r="D7" s="2" t="str">
        <f t="shared" si="0"/>
        <v>8,53 kWh/liter</v>
      </c>
      <c r="E7" s="6">
        <f>ROUND(8.53,2)</f>
        <v>8.5299999999999994</v>
      </c>
      <c r="F7" s="2" t="s">
        <v>54</v>
      </c>
      <c r="G7" s="2">
        <v>1</v>
      </c>
      <c r="H7" s="19">
        <f t="shared" si="1"/>
        <v>0</v>
      </c>
      <c r="I7" s="40">
        <f t="shared" si="2"/>
        <v>0</v>
      </c>
    </row>
    <row r="8" spans="1:9" ht="30">
      <c r="A8" s="1" t="s">
        <v>57</v>
      </c>
      <c r="B8" s="19"/>
      <c r="C8" s="2" t="s">
        <v>58</v>
      </c>
      <c r="D8" s="2" t="str">
        <f t="shared" si="0"/>
        <v>13,3 kWh/kg</v>
      </c>
      <c r="E8" s="6">
        <v>13.3</v>
      </c>
      <c r="F8" s="2" t="s">
        <v>59</v>
      </c>
      <c r="G8" s="2">
        <v>1</v>
      </c>
      <c r="H8" s="19">
        <f t="shared" si="1"/>
        <v>0</v>
      </c>
      <c r="I8" s="40">
        <f t="shared" si="2"/>
        <v>0</v>
      </c>
    </row>
    <row r="9" spans="1:9" ht="30">
      <c r="A9" s="1" t="s">
        <v>60</v>
      </c>
      <c r="B9" s="19"/>
      <c r="C9" s="2" t="s">
        <v>58</v>
      </c>
      <c r="D9" s="2" t="str">
        <f t="shared" si="0"/>
        <v>13,7 kWh/kg</v>
      </c>
      <c r="E9" s="6">
        <v>13.7</v>
      </c>
      <c r="F9" s="2" t="s">
        <v>59</v>
      </c>
      <c r="G9" s="2">
        <v>1</v>
      </c>
      <c r="H9" s="19">
        <f t="shared" si="1"/>
        <v>0</v>
      </c>
      <c r="I9" s="40">
        <f t="shared" si="2"/>
        <v>0</v>
      </c>
    </row>
    <row r="10" spans="1:9" ht="30">
      <c r="A10" s="1" t="s">
        <v>61</v>
      </c>
      <c r="B10" s="19"/>
      <c r="C10" s="2" t="s">
        <v>62</v>
      </c>
      <c r="D10" s="2" t="str">
        <f>CONCATENATE(E10," ",F10)</f>
        <v>1 kWh/kWh</v>
      </c>
      <c r="E10" s="6">
        <v>1</v>
      </c>
      <c r="F10" s="2" t="s">
        <v>63</v>
      </c>
      <c r="G10" s="2">
        <v>3</v>
      </c>
      <c r="H10" s="19">
        <f>B10*E10*G10</f>
        <v>0</v>
      </c>
      <c r="I10" s="40">
        <f t="shared" si="2"/>
        <v>0</v>
      </c>
    </row>
    <row r="11" spans="1:9" ht="30">
      <c r="A11" s="1" t="s">
        <v>64</v>
      </c>
      <c r="B11" s="19"/>
      <c r="C11" s="2" t="s">
        <v>58</v>
      </c>
      <c r="D11" s="2" t="str">
        <f t="shared" ref="D11" si="3">CONCATENATE(E11," ",F11)</f>
        <v>33 kWh/kg</v>
      </c>
      <c r="E11" s="6">
        <v>33</v>
      </c>
      <c r="F11" s="2" t="s">
        <v>59</v>
      </c>
      <c r="G11" s="2">
        <v>1.33</v>
      </c>
      <c r="H11" s="19">
        <f t="shared" ref="H11" si="4">B11*E11*G11</f>
        <v>0</v>
      </c>
      <c r="I11" s="40">
        <f t="shared" si="2"/>
        <v>0</v>
      </c>
    </row>
    <row r="12" spans="1:9">
      <c r="A12" s="1" t="s">
        <v>65</v>
      </c>
      <c r="B12" s="18"/>
      <c r="C12" s="4"/>
      <c r="D12" s="4"/>
      <c r="E12" s="4"/>
      <c r="F12" s="4"/>
      <c r="G12" s="4"/>
      <c r="H12" s="19">
        <f>SUM(H5:H11)</f>
        <v>1944000.0000000002</v>
      </c>
      <c r="I12" s="40">
        <f>SUM(I5:I11)</f>
        <v>200000</v>
      </c>
    </row>
    <row r="13" spans="1:9">
      <c r="I13" s="41"/>
    </row>
    <row r="14" spans="1:9" s="3" customFormat="1">
      <c r="A14" s="3" t="s">
        <v>66</v>
      </c>
      <c r="I14" s="42"/>
    </row>
    <row r="15" spans="1:9">
      <c r="A15" s="7" t="s">
        <v>45</v>
      </c>
      <c r="B15" s="7" t="s">
        <v>46</v>
      </c>
      <c r="C15" s="7" t="s">
        <v>47</v>
      </c>
      <c r="D15" s="7" t="s">
        <v>48</v>
      </c>
      <c r="E15" s="7"/>
      <c r="F15" s="7"/>
      <c r="G15" s="7" t="s">
        <v>49</v>
      </c>
      <c r="H15" s="7" t="s">
        <v>50</v>
      </c>
      <c r="I15" s="39" t="s">
        <v>51</v>
      </c>
    </row>
    <row r="16" spans="1:9">
      <c r="A16" s="2" t="s">
        <v>67</v>
      </c>
      <c r="B16" s="19">
        <v>100000</v>
      </c>
      <c r="C16" s="2" t="s">
        <v>53</v>
      </c>
      <c r="D16" s="2" t="str">
        <f t="shared" ref="D16:D26" si="5">CONCATENATE(E16," ",F16)</f>
        <v>9,44 kWh/liter</v>
      </c>
      <c r="E16" s="2">
        <v>9.44</v>
      </c>
      <c r="F16" s="2" t="s">
        <v>54</v>
      </c>
      <c r="G16" s="2">
        <v>1</v>
      </c>
      <c r="H16" s="19">
        <f t="shared" ref="H16:H24" si="6">B16*E16*G16</f>
        <v>944000</v>
      </c>
      <c r="I16" s="40">
        <f>B16*E16/E$5*G16</f>
        <v>97119.341563786002</v>
      </c>
    </row>
    <row r="17" spans="1:18">
      <c r="A17" s="2" t="s">
        <v>68</v>
      </c>
      <c r="B17" s="19"/>
      <c r="C17" s="2" t="s">
        <v>53</v>
      </c>
      <c r="D17" s="2" t="str">
        <f t="shared" si="5"/>
        <v>9,22 kWh/liter</v>
      </c>
      <c r="E17" s="2">
        <v>9.2200000000000006</v>
      </c>
      <c r="F17" s="2" t="s">
        <v>54</v>
      </c>
      <c r="G17" s="2">
        <v>1</v>
      </c>
      <c r="H17" s="19">
        <f t="shared" si="6"/>
        <v>0</v>
      </c>
      <c r="I17" s="40">
        <f t="shared" ref="I17:I26" si="7">B17*E17/E$5*G17</f>
        <v>0</v>
      </c>
    </row>
    <row r="18" spans="1:18">
      <c r="A18" s="2" t="s">
        <v>69</v>
      </c>
      <c r="B18" s="19"/>
      <c r="C18" s="2" t="s">
        <v>53</v>
      </c>
      <c r="D18" s="2" t="str">
        <f t="shared" si="5"/>
        <v>6,48 kWh/liter</v>
      </c>
      <c r="E18" s="6">
        <f>ROUND(9.1*0.19+5.86*0.81,2)</f>
        <v>6.48</v>
      </c>
      <c r="F18" s="2" t="s">
        <v>54</v>
      </c>
      <c r="G18" s="2">
        <v>1</v>
      </c>
      <c r="H18" s="19">
        <f t="shared" si="6"/>
        <v>0</v>
      </c>
      <c r="I18" s="40">
        <f t="shared" si="7"/>
        <v>0</v>
      </c>
    </row>
    <row r="19" spans="1:18">
      <c r="A19" s="2" t="s">
        <v>70</v>
      </c>
      <c r="B19" s="19"/>
      <c r="C19" s="2" t="s">
        <v>53</v>
      </c>
      <c r="D19" s="2" t="str">
        <f t="shared" si="5"/>
        <v>5,86 kWh/liter</v>
      </c>
      <c r="E19" s="2">
        <v>5.86</v>
      </c>
      <c r="F19" s="2" t="s">
        <v>54</v>
      </c>
      <c r="G19" s="2">
        <v>1</v>
      </c>
      <c r="H19" s="19">
        <f t="shared" si="6"/>
        <v>0</v>
      </c>
      <c r="I19" s="40">
        <f t="shared" si="7"/>
        <v>0</v>
      </c>
    </row>
    <row r="20" spans="1:18" hidden="1">
      <c r="A20" s="34" t="s">
        <v>71</v>
      </c>
      <c r="B20" s="36"/>
      <c r="C20" s="34" t="s">
        <v>72</v>
      </c>
      <c r="D20" s="34" t="str">
        <f t="shared" si="5"/>
        <v>13,3 kWh/kg</v>
      </c>
      <c r="E20" s="34">
        <v>13.3</v>
      </c>
      <c r="F20" s="34" t="s">
        <v>59</v>
      </c>
      <c r="G20" s="34">
        <v>1</v>
      </c>
      <c r="H20" s="36">
        <f t="shared" si="6"/>
        <v>0</v>
      </c>
      <c r="I20" s="40">
        <f t="shared" si="7"/>
        <v>0</v>
      </c>
    </row>
    <row r="21" spans="1:18" hidden="1">
      <c r="A21" s="34" t="s">
        <v>73</v>
      </c>
      <c r="B21" s="36"/>
      <c r="C21" s="34" t="s">
        <v>58</v>
      </c>
      <c r="D21" s="34" t="str">
        <f t="shared" si="5"/>
        <v>13,3 kWh/kg</v>
      </c>
      <c r="E21" s="34">
        <v>13.3</v>
      </c>
      <c r="F21" s="34" t="s">
        <v>59</v>
      </c>
      <c r="G21" s="34">
        <v>0.75</v>
      </c>
      <c r="H21" s="36">
        <f t="shared" si="6"/>
        <v>0</v>
      </c>
      <c r="I21" s="40">
        <f t="shared" si="7"/>
        <v>0</v>
      </c>
      <c r="R21" s="23"/>
    </row>
    <row r="22" spans="1:18">
      <c r="A22" s="46" t="s">
        <v>74</v>
      </c>
      <c r="B22" s="19"/>
      <c r="C22" s="46" t="s">
        <v>58</v>
      </c>
      <c r="D22" s="46" t="str">
        <f t="shared" si="5"/>
        <v>13,3 kWh/kg</v>
      </c>
      <c r="E22" s="46">
        <v>13.3</v>
      </c>
      <c r="F22" s="46" t="s">
        <v>59</v>
      </c>
      <c r="G22" s="46">
        <v>0.75</v>
      </c>
      <c r="H22" s="40">
        <f t="shared" si="6"/>
        <v>0</v>
      </c>
      <c r="I22" s="40">
        <f t="shared" si="7"/>
        <v>0</v>
      </c>
      <c r="R22" s="23"/>
    </row>
    <row r="23" spans="1:18">
      <c r="A23" s="2" t="s">
        <v>75</v>
      </c>
      <c r="B23" s="19"/>
      <c r="C23" s="2" t="s">
        <v>58</v>
      </c>
      <c r="D23" s="2" t="str">
        <f t="shared" si="5"/>
        <v>13,7 kWh/kg</v>
      </c>
      <c r="E23" s="2">
        <v>13.7</v>
      </c>
      <c r="F23" s="2" t="s">
        <v>59</v>
      </c>
      <c r="G23" s="2">
        <v>1</v>
      </c>
      <c r="H23" s="19">
        <f t="shared" si="6"/>
        <v>0</v>
      </c>
      <c r="I23" s="40">
        <f t="shared" si="7"/>
        <v>0</v>
      </c>
    </row>
    <row r="24" spans="1:18">
      <c r="A24" s="2" t="s">
        <v>76</v>
      </c>
      <c r="B24" s="19"/>
      <c r="C24" s="2" t="s">
        <v>58</v>
      </c>
      <c r="D24" s="2" t="str">
        <f t="shared" si="5"/>
        <v>13,7 kWh/kg</v>
      </c>
      <c r="E24" s="2">
        <v>13.7</v>
      </c>
      <c r="F24" s="2" t="s">
        <v>59</v>
      </c>
      <c r="G24" s="2">
        <v>0.75</v>
      </c>
      <c r="H24" s="19">
        <f t="shared" si="6"/>
        <v>0</v>
      </c>
      <c r="I24" s="40">
        <f t="shared" si="7"/>
        <v>0</v>
      </c>
    </row>
    <row r="25" spans="1:18">
      <c r="A25" s="2" t="s">
        <v>77</v>
      </c>
      <c r="B25" s="19"/>
      <c r="C25" s="2" t="s">
        <v>62</v>
      </c>
      <c r="D25" s="2" t="str">
        <f t="shared" si="5"/>
        <v>1 kWh/kWh</v>
      </c>
      <c r="E25" s="2">
        <v>1</v>
      </c>
      <c r="F25" s="2" t="s">
        <v>63</v>
      </c>
      <c r="G25" s="2">
        <v>3</v>
      </c>
      <c r="H25" s="19">
        <f>B25*E25*G25</f>
        <v>0</v>
      </c>
      <c r="I25" s="40">
        <f t="shared" si="7"/>
        <v>0</v>
      </c>
    </row>
    <row r="26" spans="1:18">
      <c r="A26" s="2" t="s">
        <v>78</v>
      </c>
      <c r="B26" s="19"/>
      <c r="C26" s="2" t="s">
        <v>58</v>
      </c>
      <c r="D26" s="2" t="str">
        <f t="shared" si="5"/>
        <v>33 kWh/kg</v>
      </c>
      <c r="E26" s="2">
        <v>33</v>
      </c>
      <c r="F26" s="2" t="s">
        <v>59</v>
      </c>
      <c r="G26" s="2">
        <v>1.33</v>
      </c>
      <c r="H26" s="19">
        <f t="shared" ref="H26" si="8">B26*E26*G26</f>
        <v>0</v>
      </c>
      <c r="I26" s="40">
        <f t="shared" si="7"/>
        <v>0</v>
      </c>
    </row>
    <row r="27" spans="1:18">
      <c r="A27" s="2" t="s">
        <v>65</v>
      </c>
      <c r="B27" s="4"/>
      <c r="C27" s="4"/>
      <c r="D27" s="4"/>
      <c r="E27" s="4"/>
      <c r="F27" s="4"/>
      <c r="G27" s="4"/>
      <c r="H27" s="19">
        <f>SUM(H16:H26)</f>
        <v>944000</v>
      </c>
      <c r="I27" s="40">
        <f>SUM(I16:I26)</f>
        <v>97119.341563786002</v>
      </c>
      <c r="L27" s="22"/>
    </row>
    <row r="29" spans="1:18">
      <c r="A29" s="2" t="s">
        <v>79</v>
      </c>
      <c r="B29" s="18"/>
      <c r="C29" s="4"/>
      <c r="D29" s="4"/>
      <c r="E29" s="4"/>
      <c r="F29" s="4"/>
      <c r="G29" s="4"/>
      <c r="H29" s="19">
        <f>H12+H27</f>
        <v>2888000</v>
      </c>
      <c r="I29" s="40">
        <f>I12+I27</f>
        <v>297119.34156378603</v>
      </c>
    </row>
    <row r="30" spans="1:18">
      <c r="B30" s="24"/>
      <c r="H30" s="24"/>
      <c r="I30" s="41"/>
    </row>
    <row r="31" spans="1:18">
      <c r="B31" s="24"/>
      <c r="H31" s="24"/>
      <c r="I31" s="41"/>
    </row>
    <row r="32" spans="1:18" ht="46.5" customHeight="1">
      <c r="G32" s="51" t="s">
        <v>80</v>
      </c>
      <c r="H32" s="52"/>
      <c r="I32" s="52"/>
      <c r="J32" s="52"/>
    </row>
    <row r="33" spans="7:18" ht="21">
      <c r="G33" s="20" t="s">
        <v>81</v>
      </c>
      <c r="H33" s="21">
        <f>IF(H12+H27&gt;0,H27/(H12+H27)," ")</f>
        <v>0.32686980609418281</v>
      </c>
      <c r="I33" s="53"/>
      <c r="J33" s="54"/>
      <c r="L33" s="17"/>
    </row>
    <row r="34" spans="7:18" ht="21">
      <c r="G34" s="25"/>
      <c r="H34" s="26"/>
      <c r="I34" s="49"/>
      <c r="J34" s="27"/>
      <c r="L34" s="17"/>
    </row>
    <row r="35" spans="7:18" ht="18.75">
      <c r="L35" s="17"/>
    </row>
    <row r="37" spans="7:18" ht="18.75">
      <c r="L37" s="17"/>
      <c r="R37" s="23"/>
    </row>
    <row r="38" spans="7:18" ht="18.75">
      <c r="L38" s="28"/>
      <c r="R38" s="23"/>
    </row>
    <row r="39" spans="7:18" ht="90.75" customHeight="1">
      <c r="L39" s="28"/>
      <c r="R39" s="23"/>
    </row>
    <row r="40" spans="7:18" ht="18.75">
      <c r="L40" s="28"/>
    </row>
  </sheetData>
  <sheetProtection algorithmName="SHA-512" hashValue="bCH2zPDiCCBLnckKrZUQVQrmplIjxIsDC7NDIzhhZArRa+o75ampwSl3byXAXTA4twNkC0UOCN/7UeSJ9xuX/g==" saltValue="t8xBDB6gFL+KM+PSpu8lpA==" spinCount="100000" sheet="1" objects="1" scenarios="1"/>
  <mergeCells count="2">
    <mergeCell ref="G32:J32"/>
    <mergeCell ref="I33:J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abec8d-3a7a-4d46-8811-c7c6d3ba06ae" xsi:nil="true"/>
    <lcf76f155ced4ddcb4097134ff3c332f xmlns="e0c4ee4b-63ea-49f8-bb04-a131474d129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8C9A2CB05ED9A4899E4F4F1765F6F35" ma:contentTypeVersion="18" ma:contentTypeDescription="Skapa ett nytt dokument." ma:contentTypeScope="" ma:versionID="7aa5bfa82abe2b3406ba7bd4086545cc">
  <xsd:schema xmlns:xsd="http://www.w3.org/2001/XMLSchema" xmlns:xs="http://www.w3.org/2001/XMLSchema" xmlns:p="http://schemas.microsoft.com/office/2006/metadata/properties" xmlns:ns2="e0c4ee4b-63ea-49f8-bb04-a131474d1297" xmlns:ns3="a2abec8d-3a7a-4d46-8811-c7c6d3ba06ae" targetNamespace="http://schemas.microsoft.com/office/2006/metadata/properties" ma:root="true" ma:fieldsID="4c0b69495757d3bdb4b59c07b5bc7be1" ns2:_="" ns3:_="">
    <xsd:import namespace="e0c4ee4b-63ea-49f8-bb04-a131474d1297"/>
    <xsd:import namespace="a2abec8d-3a7a-4d46-8811-c7c6d3ba0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4ee4b-63ea-49f8-bb04-a131474d1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5ba0a079-088f-45e9-a2b8-c4105584005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ec8d-3a7a-4d46-8811-c7c6d3ba06ae"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61472d99-6af6-4444-95bd-b0802b8a5535}" ma:internalName="TaxCatchAll" ma:showField="CatchAllData" ma:web="a2abec8d-3a7a-4d46-8811-c7c6d3ba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E4AB5-606D-465C-A1C8-40392442B2BA}"/>
</file>

<file path=customXml/itemProps2.xml><?xml version="1.0" encoding="utf-8"?>
<ds:datastoreItem xmlns:ds="http://schemas.openxmlformats.org/officeDocument/2006/customXml" ds:itemID="{3C450DA2-5AE1-4311-94B7-67DC7A4BA0E0}"/>
</file>

<file path=customXml/itemProps3.xml><?xml version="1.0" encoding="utf-8"?>
<ds:datastoreItem xmlns:ds="http://schemas.openxmlformats.org/officeDocument/2006/customXml" ds:itemID="{12E69991-7D41-42A2-A0EC-1D0B556C5ED3}"/>
</file>

<file path=docProps/app.xml><?xml version="1.0" encoding="utf-8"?>
<Properties xmlns="http://schemas.openxmlformats.org/officeDocument/2006/extended-properties" xmlns:vt="http://schemas.openxmlformats.org/officeDocument/2006/docPropsVTypes">
  <Application>Microsoft Excel Online</Application>
  <Manager/>
  <Company>Trafikverket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mall_redovisning_drivmedel_20231230_storstäderna</dc:title>
  <dc:subject/>
  <dc:creator>Johansson Håkan, PLkvm</dc:creator>
  <cp:keywords/>
  <dc:description/>
  <cp:lastModifiedBy>Maria Aronsson</cp:lastModifiedBy>
  <cp:revision/>
  <dcterms:created xsi:type="dcterms:W3CDTF">2017-12-08T09:34:01Z</dcterms:created>
  <dcterms:modified xsi:type="dcterms:W3CDTF">2024-03-04T12:50:16Z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0x010100327D1FB89B4AB14FA2559FF0B868F47D</vt:lpwstr>
  </property>
  <property fmtid="{D5CDD505-2E9C-101B-9397-08002B2CF9AE}" pid="3" name="TrvDocumentType">
    <vt:lpwstr>143;#UPPLADDAT DOKUMENT|7c5b34d8-57da-44ed-9451-2f10a78af863</vt:lpwstr>
  </property>
  <property fmtid="{D5CDD505-2E9C-101B-9397-08002B2CF9AE}" pid="4" name="TrvDocumentTypeTaxHTField0">
    <vt:lpwstr>UPPLADDAT DOKUMENT|7c5b34d8-57da-44ed-9451-2f10a78af863</vt:lpwstr>
  </property>
  <property fmtid="{D5CDD505-2E9C-101B-9397-08002B2CF9AE}" pid="5" name="TrvUploadedDocumentType">
    <vt:lpwstr>143;#UPPLADDAT DOKUMENT|7c5b34d8-57da-44ed-9451-2f10a78af863</vt:lpwstr>
  </property>
  <property fmtid="{D5CDD505-2E9C-101B-9397-08002B2CF9AE}" pid="6" name="TrvConfidentialityLevel">
    <vt:lpwstr>156;#2 Intern|13d1762d-2ea9-450d-b05e-1ff9ba31b2a4</vt:lpwstr>
  </property>
  <property fmtid="{D5CDD505-2E9C-101B-9397-08002B2CF9AE}" pid="7" name="MediaServiceImageTags">
    <vt:lpwstr/>
  </property>
</Properties>
</file>