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oteborgonline.sharepoint.com/sites/l85d/Delade dokument/Förvaltning och utveckling/01 Uppdatering/Uppdat 240424/3 Dokument/"/>
    </mc:Choice>
  </mc:AlternateContent>
  <xr:revisionPtr revIDLastSave="0" documentId="8_{1D86B2DD-C84F-4AE2-A1C1-02FDE08068D4}" xr6:coauthVersionLast="47" xr6:coauthVersionMax="47" xr10:uidLastSave="{00000000-0000-0000-0000-000000000000}"/>
  <workbookProtection workbookAlgorithmName="SHA-512" workbookHashValue="zU2mLE0YTnzl5DWYvHVkf9Lf1w8b4uzF9GYEq8TKFTvcTUDpmvHgwtdq2PwYjfrBJgx797RSHiQVqKrZFa6I6w==" workbookSaltValue="QaSw7ssrYxCeDhLHfLeHfQ==" workbookSpinCount="100000" lockStructure="1"/>
  <bookViews>
    <workbookView xWindow="-120" yWindow="-120" windowWidth="29040" windowHeight="15720" xr2:uid="{00000000-000D-0000-FFFF-FFFF00000000}"/>
  </bookViews>
  <sheets>
    <sheet name="Beräkningsark" sheetId="1" r:id="rId1"/>
    <sheet name="Förutsättningar" sheetId="4" r:id="rId2"/>
    <sheet name="Indata" sheetId="2" r:id="rId3"/>
  </sheets>
  <definedNames>
    <definedName name="_ftn1" localSheetId="0">Beräkningsark!$D$37</definedName>
    <definedName name="_ftnref1" localSheetId="0">Beräkningsark!#REF!</definedName>
    <definedName name="Bullerkällor">Beräkningsark!$A$11</definedName>
    <definedName name="Källor">Indata!$A$3:$A$6</definedName>
    <definedName name="Åtgärder_handhållna">Tabell13[Åtgärder - handhålla]</definedName>
    <definedName name="Åtgärder_påle_spont">Tabell138[Åtgärder - pålning/spontning]</definedName>
    <definedName name="Åtgärder_stora">Indata!$F$2:$F$6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0" i="1"/>
  <c r="M17" i="1"/>
  <c r="M14" i="1"/>
  <c r="M11" i="1"/>
  <c r="K11" i="1" l="1"/>
  <c r="K14" i="1"/>
  <c r="K17" i="1"/>
  <c r="K20" i="1"/>
  <c r="K23" i="1"/>
  <c r="D23" i="1" l="1"/>
  <c r="D20" i="1"/>
  <c r="D17" i="1"/>
  <c r="I23" i="1"/>
  <c r="I20" i="1"/>
  <c r="I17" i="1"/>
  <c r="O23" i="1"/>
  <c r="O20" i="1"/>
  <c r="I14" i="1" l="1"/>
  <c r="I11" i="1"/>
  <c r="G11" i="1"/>
  <c r="G23" i="1" l="1"/>
  <c r="E23" i="1"/>
  <c r="B23" i="1"/>
  <c r="G20" i="1"/>
  <c r="E20" i="1"/>
  <c r="B20" i="1"/>
  <c r="G17" i="1"/>
  <c r="E17" i="1"/>
  <c r="B17" i="1"/>
  <c r="G14" i="1"/>
  <c r="E14" i="1"/>
  <c r="B14" i="1"/>
  <c r="E11" i="1"/>
  <c r="B11" i="1"/>
  <c r="N11" i="1" s="1"/>
  <c r="N14" i="1" l="1"/>
  <c r="D14" i="1"/>
  <c r="P26" i="1"/>
  <c r="O11" i="1"/>
  <c r="D11" i="1"/>
  <c r="N17" i="1"/>
  <c r="O17" i="1" s="1"/>
  <c r="N23" i="1"/>
  <c r="N20" i="1"/>
  <c r="O14" i="1"/>
  <c r="O26" i="1" l="1"/>
  <c r="D26" i="1"/>
</calcChain>
</file>

<file path=xl/sharedStrings.xml><?xml version="1.0" encoding="utf-8"?>
<sst xmlns="http://schemas.openxmlformats.org/spreadsheetml/2006/main" count="229" uniqueCount="105">
  <si>
    <t>Handhållna bilningsmaskiner</t>
  </si>
  <si>
    <t>Packningsmaskiner</t>
  </si>
  <si>
    <t>Hydro jetting, för bilning av betong</t>
  </si>
  <si>
    <t>Handhållen hydraulisk krossare</t>
  </si>
  <si>
    <t>Källor</t>
  </si>
  <si>
    <t>Bulldozer</t>
  </si>
  <si>
    <t>Banddrivna grävmaskiner</t>
  </si>
  <si>
    <t>Banddrivna kranar</t>
  </si>
  <si>
    <t>Hydrauliska hammare, vid betongbilning</t>
  </si>
  <si>
    <t>Betongbilning/krossare på grävmaskin</t>
  </si>
  <si>
    <t>Generatorer</t>
  </si>
  <si>
    <t>Kompressorer</t>
  </si>
  <si>
    <t>Krossning med mobil anläggning</t>
  </si>
  <si>
    <t>Krossning med stationär anläggning</t>
  </si>
  <si>
    <t>Vajersågning i berg</t>
  </si>
  <si>
    <t>Bergborrmaskin</t>
  </si>
  <si>
    <t>Byggkran</t>
  </si>
  <si>
    <t>Pålning</t>
  </si>
  <si>
    <t>Pålning, betongpålar</t>
  </si>
  <si>
    <t>Pålning, aluminiumpålar</t>
  </si>
  <si>
    <t>Spontning, hydraulisk hammare</t>
  </si>
  <si>
    <t>Spontning, vibration</t>
  </si>
  <si>
    <t>Spontning, i vatten (hydraulisk hammare)</t>
  </si>
  <si>
    <t>Ljudeffekt</t>
  </si>
  <si>
    <t>Ingen källa</t>
  </si>
  <si>
    <t>Åtgärder - handhålla</t>
  </si>
  <si>
    <t>Dämpning - handhålla</t>
  </si>
  <si>
    <t>Åtgärder - stora maskiner</t>
  </si>
  <si>
    <t>Dämpning - stora maskiner</t>
  </si>
  <si>
    <t>Åtgärder - pålning/spontning</t>
  </si>
  <si>
    <t>Dämpning - pålning/spontning</t>
  </si>
  <si>
    <t>Bullerhus</t>
  </si>
  <si>
    <t>Ljuddämpare</t>
  </si>
  <si>
    <t>Avskärmning</t>
  </si>
  <si>
    <t>Avskärmad påle/spont</t>
  </si>
  <si>
    <t>Dämpning mellan hejare och påle/spont</t>
  </si>
  <si>
    <t>Akustiskt dämpad avskärmning på hela tornet</t>
  </si>
  <si>
    <t>Akustiskt dämpade spontar</t>
  </si>
  <si>
    <t>Åtgärds kategori</t>
  </si>
  <si>
    <t>Välj åtgärdskategori - Stora maskiner</t>
  </si>
  <si>
    <t>Välj åtgärdskategori - Handhållna</t>
  </si>
  <si>
    <t>Välj åtgärdskategori - Pålning/Spontning</t>
  </si>
  <si>
    <t>Ange källa</t>
  </si>
  <si>
    <t>Ingen åtgärd</t>
  </si>
  <si>
    <t>Hänvisning till åtgärd</t>
  </si>
  <si>
    <t>Åtgärdskategori - Stora maskiner</t>
  </si>
  <si>
    <t>Åtgärdskategori - Handhållna</t>
  </si>
  <si>
    <t>Åtgärdskategori - Pålning/spontning</t>
  </si>
  <si>
    <t>Förenklad beräkning av ljudnivåer från byggarbetsplatser</t>
  </si>
  <si>
    <t>Förutsättningar</t>
  </si>
  <si>
    <t xml:space="preserve"> - Källor är stationära</t>
  </si>
  <si>
    <t xml:space="preserve"> - Ingen negativ interferens mellan källor finns</t>
  </si>
  <si>
    <t>Källa (1)</t>
  </si>
  <si>
    <t>Källa (2)</t>
  </si>
  <si>
    <t>Källa (3)</t>
  </si>
  <si>
    <t>Källa (4)</t>
  </si>
  <si>
    <t>Källa (5)</t>
  </si>
  <si>
    <t xml:space="preserve"> - Enbart avståndsdämpning påverkar ljudutbredningen</t>
  </si>
  <si>
    <t>Avstånd till mottagare i meter, fyll i manuellt</t>
  </si>
  <si>
    <t>STEG 1</t>
  </si>
  <si>
    <t>STEG 2</t>
  </si>
  <si>
    <t>STEG 3</t>
  </si>
  <si>
    <t>Ljudeffekt efter åtgärd, dB(A)</t>
  </si>
  <si>
    <t xml:space="preserve"> STEG 1 - Välj antal och typ av källor, Kolumn A</t>
  </si>
  <si>
    <t>Borrigg</t>
  </si>
  <si>
    <t xml:space="preserve"> STEG 2 -  Skriv i avstånd till mottagare (Kolumn K)</t>
  </si>
  <si>
    <t>Anvisningar - Fyll i / justera följande (färgade) fält:</t>
  </si>
  <si>
    <t>ENBART EN ÅTGÄRD PER KÄLLA, VAL SKER ENLIGT RUBRIK "HÄNVISNING TILL ÅTGÄRD"</t>
  </si>
  <si>
    <t>Inslut fristående maskin</t>
  </si>
  <si>
    <t>Inslut fristående motor</t>
  </si>
  <si>
    <t>Avskärmning med lokal skärm</t>
  </si>
  <si>
    <t xml:space="preserve"> - Ingen markdämpning</t>
  </si>
  <si>
    <t xml:space="preserve"> - Högsta teoretiska dämpningsvärden från åtgärder</t>
  </si>
  <si>
    <t xml:space="preserve"> - Åtgärder beskrivs i  RAPPORT OMVÄRLDSBEVAKNING, SKYDDSÅTGÄRDER BULLER UNDER BYGGTIDEN</t>
  </si>
  <si>
    <r>
      <t xml:space="preserve"> STEG 3 -Välj åtgärdskategori beroende på källa, </t>
    </r>
    <r>
      <rPr>
        <b/>
        <sz val="11"/>
        <color theme="1"/>
        <rFont val="Calibri"/>
        <family val="2"/>
        <scheme val="minor"/>
      </rPr>
      <t>enbart en åtgärdskategori per källa</t>
    </r>
    <r>
      <rPr>
        <sz val="11"/>
        <color theme="1"/>
        <rFont val="Calibri"/>
        <family val="2"/>
        <scheme val="minor"/>
      </rPr>
      <t>. (Kolumn F, H eller J)</t>
    </r>
  </si>
  <si>
    <t>Ljudeffekt, Lw dB(A)</t>
  </si>
  <si>
    <t>Ljudtrycksnivå vid mottagare, Leq dB(A)</t>
  </si>
  <si>
    <t xml:space="preserve">Sammanvägd ljudnivå vid mottagare, Leq dB(A) </t>
  </si>
  <si>
    <t>Effekt av åtgärd, dB</t>
  </si>
  <si>
    <t>STEG 4</t>
  </si>
  <si>
    <t xml:space="preserve">Drifttid, timmar
Default 12 timmar 
(1 dygn dagstid) </t>
  </si>
  <si>
    <t>Effekt av ändrad drifttid, dB</t>
  </si>
  <si>
    <t>Ekvivalent ljudtrycksnivå vid mottagare efter åtgärd, Leq dB(A)</t>
  </si>
  <si>
    <t xml:space="preserve">Sammanvägd ekvivalent ljudnivå vid mottagare efter åtgärd, Leq dB(A) </t>
  </si>
  <si>
    <t>Traktor vibrerar sleeper i grus (packning)</t>
  </si>
  <si>
    <t xml:space="preserve">Handhållen slipmaskin </t>
  </si>
  <si>
    <t>Handhållen kapmaskin</t>
  </si>
  <si>
    <t xml:space="preserve">Elborr i siper </t>
  </si>
  <si>
    <t xml:space="preserve">Bränsledriven skruvdragare i sliper </t>
  </si>
  <si>
    <t>Arbetslag montering av räls på sliper: Elborr, Skruvdragare och hammare</t>
  </si>
  <si>
    <t>Grussläpp från dumper</t>
  </si>
  <si>
    <t>Liten bränsledriven rälsborr</t>
  </si>
  <si>
    <t>Gräv i sten med grävmaskin</t>
  </si>
  <si>
    <t>Grävmaskin flyttar sprängmatta</t>
  </si>
  <si>
    <t>Sprängning i berg + signalhorn</t>
  </si>
  <si>
    <t>Knackning av sten</t>
  </si>
  <si>
    <t>Stenkross(krossar ej), grävmaskiner, dumper</t>
  </si>
  <si>
    <t>Stenkross</t>
  </si>
  <si>
    <t>Två grävmaskiner lastar på kross(ej i drift)</t>
  </si>
  <si>
    <t>Stenkross(krossar ej) tre grävmaskiner och dumper</t>
  </si>
  <si>
    <t>Grävmaskin lastar stenmassor på dumper</t>
  </si>
  <si>
    <t>Generator för sågning i berg</t>
  </si>
  <si>
    <t>Borrning i sten med ljuddämpare</t>
  </si>
  <si>
    <t>Steg 4 - Ange drifttid i timmar (Kolumn L)</t>
  </si>
  <si>
    <t>Resultat vid mottagare redovisas i cell D25 samt O25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</si>
</sst>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/>
        <bgColor theme="1"/>
      </patternFill>
    </fill>
    <fill>
      <patternFill patternType="solid">
        <fgColor theme="7"/>
        <bgColor theme="1"/>
      </patternFill>
    </fill>
    <fill>
      <patternFill patternType="solid">
        <fgColor theme="4" tint="-0.249977111117893"/>
        <bgColor theme="1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1"/>
      </patternFill>
    </fill>
    <fill>
      <patternFill patternType="solid">
        <fgColor rgb="FFFDA1A1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theme="1"/>
      </patternFill>
    </fill>
    <fill>
      <patternFill patternType="solid">
        <fgColor rgb="FF00B0F0"/>
        <bgColor theme="0" tint="-0.14999847407452621"/>
      </patternFill>
    </fill>
    <fill>
      <patternFill patternType="solid">
        <fgColor rgb="FFFDA1A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9966FF"/>
        <bgColor theme="0" tint="-0.14999847407452621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85">
    <xf numFmtId="0" fontId="0" fillId="0" borderId="0" xfId="0"/>
    <xf numFmtId="0" fontId="2" fillId="0" borderId="0" xfId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quotePrefix="1"/>
    <xf numFmtId="0" fontId="5" fillId="0" borderId="0" xfId="0" applyFont="1"/>
    <xf numFmtId="0" fontId="7" fillId="0" borderId="0" xfId="0" applyFont="1"/>
    <xf numFmtId="0" fontId="0" fillId="0" borderId="0" xfId="0" applyFont="1" applyAlignment="1">
      <alignment wrapText="1"/>
    </xf>
    <xf numFmtId="0" fontId="0" fillId="0" borderId="0" xfId="0" applyFont="1"/>
    <xf numFmtId="0" fontId="5" fillId="6" borderId="1" xfId="0" applyFont="1" applyFill="1" applyBorder="1" applyAlignment="1">
      <alignment wrapText="1"/>
    </xf>
    <xf numFmtId="0" fontId="0" fillId="12" borderId="5" xfId="0" quotePrefix="1" applyFont="1" applyFill="1" applyBorder="1" applyAlignment="1">
      <alignment wrapText="1"/>
    </xf>
    <xf numFmtId="0" fontId="0" fillId="0" borderId="0" xfId="0" applyFont="1" applyBorder="1"/>
    <xf numFmtId="0" fontId="9" fillId="13" borderId="13" xfId="2" applyNumberFormat="1" applyFont="1" applyFill="1" applyBorder="1" applyAlignment="1">
      <alignment vertical="top" wrapText="1"/>
    </xf>
    <xf numFmtId="0" fontId="9" fillId="13" borderId="14" xfId="2" applyNumberFormat="1" applyFont="1" applyFill="1" applyBorder="1" applyAlignment="1">
      <alignment vertical="top" wrapText="1"/>
    </xf>
    <xf numFmtId="0" fontId="10" fillId="2" borderId="16" xfId="2" applyNumberFormat="1" applyFont="1" applyFill="1" applyBorder="1" applyAlignment="1">
      <alignment vertical="top" wrapText="1"/>
    </xf>
    <xf numFmtId="1" fontId="10" fillId="2" borderId="2" xfId="2" applyNumberFormat="1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/>
    </xf>
    <xf numFmtId="1" fontId="0" fillId="0" borderId="0" xfId="0" applyNumberFormat="1" applyFont="1" applyAlignment="1">
      <alignment vertical="top" wrapText="1"/>
    </xf>
    <xf numFmtId="0" fontId="9" fillId="10" borderId="1" xfId="0" applyFont="1" applyFill="1" applyBorder="1" applyAlignment="1">
      <alignment vertical="top" wrapText="1"/>
    </xf>
    <xf numFmtId="1" fontId="10" fillId="9" borderId="5" xfId="0" applyNumberFormat="1" applyFont="1" applyFill="1" applyBorder="1" applyAlignment="1">
      <alignment vertical="top" wrapText="1"/>
    </xf>
    <xf numFmtId="0" fontId="0" fillId="15" borderId="5" xfId="0" quotePrefix="1" applyFont="1" applyFill="1" applyBorder="1" applyAlignment="1">
      <alignment wrapText="1"/>
    </xf>
    <xf numFmtId="0" fontId="8" fillId="15" borderId="1" xfId="0" applyFont="1" applyFill="1" applyBorder="1" applyAlignment="1">
      <alignment horizontal="center"/>
    </xf>
    <xf numFmtId="0" fontId="0" fillId="16" borderId="5" xfId="0" quotePrefix="1" applyFont="1" applyFill="1" applyBorder="1" applyAlignment="1">
      <alignment wrapText="1"/>
    </xf>
    <xf numFmtId="0" fontId="5" fillId="9" borderId="5" xfId="0" applyFont="1" applyFill="1" applyBorder="1" applyAlignment="1">
      <alignment wrapText="1"/>
    </xf>
    <xf numFmtId="0" fontId="0" fillId="2" borderId="16" xfId="2" applyNumberFormat="1" applyFont="1" applyFill="1" applyBorder="1" applyAlignment="1">
      <alignment vertical="top" wrapText="1"/>
    </xf>
    <xf numFmtId="0" fontId="9" fillId="13" borderId="17" xfId="2" applyNumberFormat="1" applyFont="1" applyFill="1" applyBorder="1" applyAlignment="1">
      <alignment vertical="top" wrapText="1"/>
    </xf>
    <xf numFmtId="0" fontId="10" fillId="2" borderId="3" xfId="2" applyNumberFormat="1" applyFont="1" applyFill="1" applyBorder="1" applyAlignment="1">
      <alignment vertical="top" wrapText="1"/>
    </xf>
    <xf numFmtId="0" fontId="9" fillId="13" borderId="18" xfId="2" applyNumberFormat="1" applyFont="1" applyFill="1" applyBorder="1" applyAlignment="1">
      <alignment vertical="top" wrapText="1"/>
    </xf>
    <xf numFmtId="0" fontId="10" fillId="2" borderId="19" xfId="2" applyNumberFormat="1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9" fillId="0" borderId="0" xfId="2" applyNumberFormat="1" applyFont="1" applyFill="1" applyBorder="1" applyAlignment="1">
      <alignment vertical="top" wrapText="1"/>
    </xf>
    <xf numFmtId="0" fontId="0" fillId="0" borderId="0" xfId="0" applyFill="1"/>
    <xf numFmtId="1" fontId="0" fillId="0" borderId="0" xfId="0" applyNumberFormat="1" applyFill="1" applyAlignment="1">
      <alignment vertical="top"/>
    </xf>
    <xf numFmtId="1" fontId="10" fillId="2" borderId="3" xfId="2" applyNumberFormat="1" applyFont="1" applyFill="1" applyBorder="1" applyAlignment="1">
      <alignment vertical="top" wrapText="1"/>
    </xf>
    <xf numFmtId="0" fontId="3" fillId="0" borderId="0" xfId="0" applyFont="1"/>
    <xf numFmtId="0" fontId="10" fillId="18" borderId="5" xfId="2" applyNumberFormat="1" applyFont="1" applyFill="1" applyBorder="1" applyAlignment="1">
      <alignment vertical="top" wrapText="1"/>
    </xf>
    <xf numFmtId="0" fontId="0" fillId="0" borderId="0" xfId="0" applyAlignment="1" applyProtection="1">
      <alignment wrapText="1"/>
      <protection hidden="1"/>
    </xf>
    <xf numFmtId="0" fontId="6" fillId="7" borderId="0" xfId="0" applyFont="1" applyFill="1" applyBorder="1" applyAlignment="1" applyProtection="1">
      <alignment wrapText="1"/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1" fillId="0" borderId="6" xfId="0" applyFont="1" applyBorder="1" applyAlignment="1" applyProtection="1">
      <alignment vertical="center" wrapText="1"/>
      <protection hidden="1"/>
    </xf>
    <xf numFmtId="0" fontId="1" fillId="8" borderId="6" xfId="0" applyFont="1" applyFill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vertical="center" wrapText="1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1" fillId="8" borderId="0" xfId="0" applyFont="1" applyFill="1" applyBorder="1" applyAlignment="1" applyProtection="1">
      <alignment vertical="center" wrapText="1"/>
      <protection hidden="1"/>
    </xf>
    <xf numFmtId="0" fontId="2" fillId="0" borderId="0" xfId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right" vertical="center" wrapText="1"/>
      <protection hidden="1"/>
    </xf>
    <xf numFmtId="1" fontId="1" fillId="0" borderId="0" xfId="0" applyNumberFormat="1" applyFont="1" applyAlignment="1" applyProtection="1">
      <alignment vertical="center" wrapText="1"/>
      <protection hidden="1"/>
    </xf>
    <xf numFmtId="0" fontId="9" fillId="13" borderId="20" xfId="2" applyNumberFormat="1" applyFont="1" applyFill="1" applyBorder="1" applyAlignment="1" applyProtection="1">
      <alignment vertical="top" wrapText="1"/>
      <protection locked="0"/>
    </xf>
    <xf numFmtId="0" fontId="9" fillId="18" borderId="21" xfId="2" applyNumberFormat="1" applyFont="1" applyFill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vertical="top"/>
      <protection locked="0"/>
    </xf>
    <xf numFmtId="0" fontId="9" fillId="18" borderId="15" xfId="2" applyNumberFormat="1" applyFont="1" applyFill="1" applyBorder="1" applyAlignment="1" applyProtection="1">
      <alignment vertical="top" wrapText="1"/>
      <protection locked="0"/>
    </xf>
    <xf numFmtId="0" fontId="9" fillId="13" borderId="12" xfId="2" applyNumberFormat="1" applyFont="1" applyFill="1" applyBorder="1" applyAlignment="1" applyProtection="1">
      <alignment vertical="top" wrapText="1"/>
      <protection locked="0"/>
    </xf>
    <xf numFmtId="0" fontId="9" fillId="11" borderId="15" xfId="2" applyNumberFormat="1" applyFont="1" applyFill="1" applyBorder="1" applyAlignment="1" applyProtection="1">
      <alignment vertical="top" wrapText="1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vertical="top"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8" fillId="16" borderId="1" xfId="0" applyFont="1" applyFill="1" applyBorder="1" applyAlignment="1" applyProtection="1">
      <alignment horizontal="center"/>
      <protection locked="0"/>
    </xf>
    <xf numFmtId="0" fontId="10" fillId="14" borderId="15" xfId="2" applyNumberFormat="1" applyFont="1" applyFill="1" applyBorder="1" applyAlignment="1" applyProtection="1">
      <alignment vertical="top" wrapText="1"/>
      <protection locked="0"/>
    </xf>
    <xf numFmtId="0" fontId="9" fillId="13" borderId="13" xfId="2" applyNumberFormat="1" applyFont="1" applyFill="1" applyBorder="1" applyAlignment="1" applyProtection="1">
      <alignment vertical="top" wrapText="1"/>
      <protection locked="0"/>
    </xf>
    <xf numFmtId="0" fontId="9" fillId="3" borderId="16" xfId="2" applyNumberFormat="1" applyFont="1" applyFill="1" applyBorder="1" applyAlignment="1" applyProtection="1">
      <alignment vertical="top" wrapText="1"/>
      <protection locked="0"/>
    </xf>
    <xf numFmtId="0" fontId="9" fillId="5" borderId="16" xfId="2" applyNumberFormat="1" applyFont="1" applyFill="1" applyBorder="1" applyAlignment="1" applyProtection="1">
      <alignment vertical="top" wrapText="1"/>
      <protection locked="0"/>
    </xf>
    <xf numFmtId="0" fontId="9" fillId="4" borderId="16" xfId="2" applyNumberFormat="1" applyFont="1" applyFill="1" applyBorder="1" applyAlignment="1" applyProtection="1">
      <alignment vertical="top" wrapText="1"/>
      <protection locked="0"/>
    </xf>
    <xf numFmtId="0" fontId="0" fillId="0" borderId="22" xfId="0" applyFont="1" applyBorder="1" applyAlignment="1">
      <alignment vertical="top"/>
    </xf>
    <xf numFmtId="0" fontId="9" fillId="13" borderId="23" xfId="2" applyNumberFormat="1" applyFont="1" applyFill="1" applyBorder="1" applyAlignment="1">
      <alignment vertical="top" wrapText="1"/>
    </xf>
    <xf numFmtId="1" fontId="10" fillId="2" borderId="21" xfId="2" applyNumberFormat="1" applyFont="1" applyFill="1" applyBorder="1" applyAlignment="1">
      <alignment vertical="top" wrapText="1"/>
    </xf>
    <xf numFmtId="0" fontId="9" fillId="13" borderId="24" xfId="2" applyNumberFormat="1" applyFont="1" applyFill="1" applyBorder="1" applyAlignment="1">
      <alignment vertical="top" wrapText="1"/>
    </xf>
    <xf numFmtId="1" fontId="10" fillId="2" borderId="25" xfId="2" applyNumberFormat="1" applyFont="1" applyFill="1" applyBorder="1" applyAlignment="1">
      <alignment vertical="top" wrapText="1"/>
    </xf>
    <xf numFmtId="0" fontId="9" fillId="13" borderId="20" xfId="2" applyNumberFormat="1" applyFont="1" applyFill="1" applyBorder="1" applyAlignment="1">
      <alignment vertical="top" wrapText="1"/>
    </xf>
    <xf numFmtId="0" fontId="5" fillId="12" borderId="4" xfId="0" applyFont="1" applyFill="1" applyBorder="1" applyAlignment="1">
      <alignment horizontal="center"/>
    </xf>
    <xf numFmtId="0" fontId="5" fillId="12" borderId="11" xfId="0" applyFont="1" applyFill="1" applyBorder="1" applyAlignment="1">
      <alignment horizontal="center"/>
    </xf>
    <xf numFmtId="0" fontId="5" fillId="12" borderId="7" xfId="0" applyFont="1" applyFill="1" applyBorder="1" applyAlignment="1">
      <alignment horizontal="center" wrapText="1"/>
    </xf>
    <xf numFmtId="0" fontId="5" fillId="12" borderId="8" xfId="0" applyFont="1" applyFill="1" applyBorder="1" applyAlignment="1">
      <alignment horizontal="center" wrapText="1"/>
    </xf>
    <xf numFmtId="0" fontId="5" fillId="12" borderId="10" xfId="0" applyFont="1" applyFill="1" applyBorder="1" applyAlignment="1">
      <alignment horizontal="center" wrapText="1"/>
    </xf>
    <xf numFmtId="0" fontId="5" fillId="12" borderId="9" xfId="0" applyFont="1" applyFill="1" applyBorder="1" applyAlignment="1">
      <alignment horizontal="center" wrapText="1"/>
    </xf>
    <xf numFmtId="0" fontId="5" fillId="17" borderId="7" xfId="0" applyFont="1" applyFill="1" applyBorder="1" applyAlignment="1">
      <alignment horizontal="center"/>
    </xf>
    <xf numFmtId="0" fontId="5" fillId="17" borderId="11" xfId="0" applyFont="1" applyFill="1" applyBorder="1" applyAlignment="1">
      <alignment horizontal="center"/>
    </xf>
  </cellXfs>
  <cellStyles count="3">
    <cellStyle name="Hyperlänk" xfId="1" builtinId="8"/>
    <cellStyle name="Normal" xfId="0" builtinId="0"/>
    <cellStyle name="Normal 2" xfId="2" xr:uid="{00000000-0005-0000-0000-000002000000}"/>
  </cellStyles>
  <dxfs count="57">
    <dxf>
      <protection locked="1" hidden="1"/>
    </dxf>
    <dxf>
      <protection locked="1" hidden="1"/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protection locked="1" hidden="1"/>
    </dxf>
    <dxf>
      <alignment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protection locked="1" hidden="1"/>
    </dxf>
    <dxf>
      <alignment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protection locked="1" hidden="1"/>
    </dxf>
    <dxf>
      <alignment textRotation="0" wrapText="1" indent="0" justifyLastLine="0" shrinkToFit="0" readingOrder="0"/>
      <protection locked="1" hidden="1"/>
    </dxf>
    <dxf>
      <alignment textRotation="0" wrapText="1" indent="0" justifyLastLine="0" shrinkToFit="0" readingOrder="0"/>
      <protection locked="1" hidden="1"/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4" tint="-0.24994659260841701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rgb="FFFFF9D1"/>
        </patternFill>
      </fill>
    </dxf>
    <dxf>
      <fill>
        <patternFill>
          <bgColor rgb="FFFFEA64"/>
        </patternFill>
      </fill>
    </dxf>
    <dxf>
      <fill>
        <patternFill>
          <bgColor rgb="FFFCD900"/>
        </patternFill>
      </fill>
    </dxf>
    <dxf>
      <fill>
        <patternFill>
          <bgColor rgb="FFFCD900"/>
        </patternFill>
      </fill>
    </dxf>
    <dxf>
      <fill>
        <patternFill>
          <bgColor rgb="FFFAD1CE"/>
        </patternFill>
      </fill>
    </dxf>
    <dxf>
      <fill>
        <patternFill>
          <bgColor rgb="FFEC5F65"/>
        </patternFill>
      </fill>
    </dxf>
    <dxf>
      <fill>
        <patternFill>
          <bgColor rgb="FFED2227"/>
        </patternFill>
      </fill>
    </dxf>
    <dxf>
      <fill>
        <patternFill>
          <bgColor rgb="FFED2227"/>
        </patternFill>
      </fill>
    </dxf>
    <dxf>
      <fill>
        <patternFill>
          <bgColor rgb="FFE3ECBC"/>
        </patternFill>
      </fill>
    </dxf>
    <dxf>
      <fill>
        <patternFill>
          <bgColor rgb="FFA1C861"/>
        </patternFill>
      </fill>
    </dxf>
    <dxf>
      <fill>
        <patternFill>
          <bgColor rgb="FF7AB800"/>
        </patternFill>
      </fill>
    </dxf>
    <dxf>
      <fill>
        <patternFill>
          <bgColor rgb="FF7AB800"/>
        </patternFill>
      </fill>
    </dxf>
    <dxf>
      <fill>
        <patternFill>
          <bgColor rgb="FFF8F6F4"/>
        </patternFill>
      </fill>
    </dxf>
    <dxf>
      <fill>
        <patternFill>
          <bgColor rgb="FFE7E5DC"/>
        </patternFill>
      </fill>
    </dxf>
    <dxf>
      <fill>
        <patternFill>
          <bgColor rgb="FFC6C6BC"/>
        </patternFill>
      </fill>
    </dxf>
    <dxf>
      <fill>
        <patternFill>
          <bgColor rgb="FFC6C6BC"/>
        </patternFill>
      </fill>
    </dxf>
    <dxf>
      <fill>
        <patternFill>
          <bgColor rgb="FFD4E5F7"/>
        </patternFill>
      </fill>
    </dxf>
    <dxf>
      <fill>
        <patternFill>
          <bgColor rgb="FF5FBFED"/>
        </patternFill>
      </fill>
    </dxf>
    <dxf>
      <fill>
        <patternFill>
          <bgColor rgb="FF00A9E0"/>
        </patternFill>
      </fill>
    </dxf>
    <dxf>
      <fill>
        <patternFill>
          <bgColor rgb="FF00A9E0"/>
        </patternFill>
      </fill>
    </dxf>
    <dxf>
      <fill>
        <patternFill>
          <bgColor rgb="FFEDEDED"/>
        </patternFill>
      </fill>
    </dxf>
    <dxf>
      <fill>
        <patternFill>
          <bgColor rgb="FF9D9D9C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</dxfs>
  <tableStyles count="7" defaultTableStyle="TableStyleMedium2" defaultPivotStyle="PivotStyleLight16">
    <tableStyle name="Tabellformat 1" pivot="0" table="0" count="0" xr9:uid="{00000000-0011-0000-FFFF-FFFF00000000}"/>
    <tableStyle name="VecturaBlackTable" pivot="0" count="4" xr9:uid="{00000000-0011-0000-FFFF-FFFF01000000}">
      <tableStyleElement type="headerRow" dxfId="56"/>
      <tableStyleElement type="totalRow" dxfId="55"/>
      <tableStyleElement type="firstRowStripe" dxfId="54"/>
      <tableStyleElement type="secondRowStripe" dxfId="53"/>
    </tableStyle>
    <tableStyle name="VecturaBlueTable" pivot="0" count="4" xr9:uid="{00000000-0011-0000-FFFF-FFFF02000000}">
      <tableStyleElement type="headerRow" dxfId="52"/>
      <tableStyleElement type="totalRow" dxfId="51"/>
      <tableStyleElement type="firstRowStripe" dxfId="50"/>
      <tableStyleElement type="secondRowStripe" dxfId="49"/>
    </tableStyle>
    <tableStyle name="VecturaGrayTable" pivot="0" count="4" xr9:uid="{00000000-0011-0000-FFFF-FFFF03000000}">
      <tableStyleElement type="headerRow" dxfId="48"/>
      <tableStyleElement type="totalRow" dxfId="47"/>
      <tableStyleElement type="firstRowStripe" dxfId="46"/>
      <tableStyleElement type="secondRowStripe" dxfId="45"/>
    </tableStyle>
    <tableStyle name="VecturaGreenTable" pivot="0" count="4" xr9:uid="{00000000-0011-0000-FFFF-FFFF04000000}">
      <tableStyleElement type="headerRow" dxfId="44"/>
      <tableStyleElement type="totalRow" dxfId="43"/>
      <tableStyleElement type="firstRowStripe" dxfId="42"/>
      <tableStyleElement type="secondRowStripe" dxfId="41"/>
    </tableStyle>
    <tableStyle name="VecturaRedTable" pivot="0" count="4" xr9:uid="{00000000-0011-0000-FFFF-FFFF05000000}">
      <tableStyleElement type="headerRow" dxfId="40"/>
      <tableStyleElement type="totalRow" dxfId="39"/>
      <tableStyleElement type="firstRowStripe" dxfId="38"/>
      <tableStyleElement type="secondRowStripe" dxfId="37"/>
    </tableStyle>
    <tableStyle name="VecturaYellowTable" pivot="0" count="4" xr9:uid="{00000000-0011-0000-FFFF-FFFF06000000}">
      <tableStyleElement type="headerRow" dxfId="36"/>
      <tableStyleElement type="totalRow" dxfId="35"/>
      <tableStyleElement type="firstRowStripe" dxfId="34"/>
      <tableStyleElement type="secondRowStripe" dxfId="33"/>
    </tableStyle>
  </tableStyles>
  <colors>
    <mruColors>
      <color rgb="FF9966FF"/>
      <color rgb="FFFDA1A1"/>
      <color rgb="FFFC6C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C46" totalsRowShown="0" headerRowDxfId="17" dataDxfId="16">
  <autoFilter ref="A1:C46" xr:uid="{00000000-0009-0000-0100-000001000000}"/>
  <sortState xmlns:xlrd2="http://schemas.microsoft.com/office/spreadsheetml/2017/richdata2" ref="A2:C26">
    <sortCondition ref="A1:A26"/>
  </sortState>
  <tableColumns count="3">
    <tableColumn id="1" xr3:uid="{00000000-0010-0000-0000-000001000000}" name="Källor" dataDxfId="15"/>
    <tableColumn id="2" xr3:uid="{00000000-0010-0000-0000-000002000000}" name="Ljudeffekt" dataDxfId="14"/>
    <tableColumn id="3" xr3:uid="{00000000-0010-0000-0000-000003000000}" name="Åtgärds kategori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13" displayName="Tabell13" ref="D1:E5" totalsRowShown="0" headerRowDxfId="12" dataDxfId="11">
  <autoFilter ref="D1:E5" xr:uid="{00000000-0009-0000-0100-000002000000}"/>
  <sortState xmlns:xlrd2="http://schemas.microsoft.com/office/spreadsheetml/2017/richdata2" ref="D2:E5">
    <sortCondition ref="D1:D5"/>
  </sortState>
  <tableColumns count="2">
    <tableColumn id="1" xr3:uid="{00000000-0010-0000-0100-000001000000}" name="Åtgärder - handhålla" dataDxfId="10"/>
    <tableColumn id="2" xr3:uid="{00000000-0010-0000-0100-000002000000}" name="Dämpning - handhålla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ell138" displayName="Tabell138" ref="H1:I6" totalsRowShown="0" headerRowDxfId="8" dataDxfId="7">
  <autoFilter ref="H1:I6" xr:uid="{00000000-0009-0000-0100-000007000000}"/>
  <sortState xmlns:xlrd2="http://schemas.microsoft.com/office/spreadsheetml/2017/richdata2" ref="H2:I6">
    <sortCondition ref="H1:H6"/>
  </sortState>
  <tableColumns count="2">
    <tableColumn id="1" xr3:uid="{00000000-0010-0000-0200-000001000000}" name="Åtgärder - pålning/spontning" dataDxfId="6"/>
    <tableColumn id="2" xr3:uid="{00000000-0010-0000-0200-000002000000}" name="Dämpning - pålning/spontning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l3" displayName="Tabell3" ref="F1:G6" totalsRowShown="0" headerRowDxfId="4" dataDxfId="3" tableBorderDxfId="2">
  <autoFilter ref="F1:G6" xr:uid="{00000000-0009-0000-0100-000003000000}"/>
  <sortState xmlns:xlrd2="http://schemas.microsoft.com/office/spreadsheetml/2017/richdata2" ref="F2:G6">
    <sortCondition ref="F1:F6"/>
  </sortState>
  <tableColumns count="2">
    <tableColumn id="1" xr3:uid="{00000000-0010-0000-0300-000001000000}" name="Åtgärder - stora maskiner" dataDxfId="1"/>
    <tableColumn id="2" xr3:uid="{00000000-0010-0000-0300-000002000000}" name="Dämpning - stora maskin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S37"/>
  <sheetViews>
    <sheetView tabSelected="1" view="pageLayout" zoomScaleNormal="85" workbookViewId="0">
      <selection activeCell="F11" sqref="F11"/>
    </sheetView>
  </sheetViews>
  <sheetFormatPr defaultRowHeight="14.4" x14ac:dyDescent="0.3"/>
  <cols>
    <col min="1" max="1" width="52.88671875" customWidth="1"/>
    <col min="2" max="2" width="13" style="3" customWidth="1"/>
    <col min="3" max="3" width="24.6640625" style="64" customWidth="1"/>
    <col min="4" max="4" width="25.88671875" customWidth="1"/>
    <col min="5" max="6" width="20" customWidth="1"/>
    <col min="7" max="7" width="18.44140625" customWidth="1"/>
    <col min="8" max="8" width="20.44140625" customWidth="1"/>
    <col min="9" max="9" width="18.33203125" customWidth="1"/>
    <col min="10" max="10" width="19.6640625" customWidth="1"/>
    <col min="11" max="11" width="17.44140625" customWidth="1"/>
    <col min="12" max="12" width="19.33203125" customWidth="1"/>
    <col min="13" max="13" width="17.44140625" customWidth="1"/>
    <col min="14" max="14" width="16.44140625" customWidth="1"/>
    <col min="15" max="15" width="26.6640625" customWidth="1"/>
    <col min="16" max="16" width="27.88671875" style="37" customWidth="1"/>
    <col min="17" max="17" width="16.5546875" customWidth="1"/>
    <col min="18" max="18" width="12.44140625" bestFit="1" customWidth="1"/>
    <col min="19" max="19" width="37.5546875" bestFit="1" customWidth="1"/>
    <col min="20" max="20" width="35.5546875" bestFit="1" customWidth="1"/>
    <col min="21" max="23" width="37.5546875" bestFit="1" customWidth="1"/>
    <col min="24" max="24" width="45.6640625" customWidth="1"/>
    <col min="25" max="25" width="44.88671875" bestFit="1" customWidth="1"/>
    <col min="26" max="26" width="37.5546875" bestFit="1" customWidth="1"/>
    <col min="27" max="27" width="12.44140625" bestFit="1" customWidth="1"/>
  </cols>
  <sheetData>
    <row r="1" spans="1:19" ht="15" customHeight="1" thickBot="1" x14ac:dyDescent="0.4">
      <c r="A1" s="6" t="s">
        <v>48</v>
      </c>
      <c r="B1" s="7"/>
      <c r="C1" s="63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9" ht="14.25" customHeight="1" thickBot="1" x14ac:dyDescent="0.35">
      <c r="A2" s="9" t="s">
        <v>66</v>
      </c>
      <c r="B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9" ht="14.25" customHeight="1" thickBot="1" x14ac:dyDescent="0.35">
      <c r="A3" s="23" t="s">
        <v>63</v>
      </c>
      <c r="B3" s="7"/>
      <c r="C3" s="6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9" ht="14.25" customHeight="1" thickBot="1" x14ac:dyDescent="0.35">
      <c r="A4" s="25" t="s">
        <v>65</v>
      </c>
      <c r="B4" s="7"/>
      <c r="C4" s="6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9" ht="28.5" customHeight="1" thickBot="1" x14ac:dyDescent="0.35">
      <c r="A5" s="10" t="s">
        <v>74</v>
      </c>
      <c r="B5" s="7"/>
      <c r="C5" s="63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9" ht="18.75" customHeight="1" thickBot="1" x14ac:dyDescent="0.35">
      <c r="A6" s="38" t="s">
        <v>103</v>
      </c>
      <c r="B6" s="7"/>
      <c r="C6" s="63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9" ht="13.5" customHeight="1" thickBot="1" x14ac:dyDescent="0.35">
      <c r="A7" s="26" t="s">
        <v>104</v>
      </c>
      <c r="B7" s="7"/>
      <c r="C7" s="63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9" ht="15" thickBot="1" x14ac:dyDescent="0.35">
      <c r="A8" s="5"/>
      <c r="B8" s="7"/>
      <c r="C8" s="63"/>
      <c r="D8" s="8"/>
      <c r="E8" s="11"/>
      <c r="F8" s="11"/>
      <c r="G8" s="77" t="s">
        <v>61</v>
      </c>
      <c r="H8" s="78"/>
      <c r="I8" s="11"/>
      <c r="J8" s="11"/>
      <c r="K8" s="11"/>
      <c r="L8" s="11"/>
      <c r="M8" s="11"/>
      <c r="N8" s="11"/>
      <c r="O8" s="11"/>
    </row>
    <row r="9" spans="1:19" ht="19.5" customHeight="1" thickBot="1" x14ac:dyDescent="0.35">
      <c r="A9" s="24" t="s">
        <v>59</v>
      </c>
      <c r="B9" s="7"/>
      <c r="C9" s="65" t="s">
        <v>60</v>
      </c>
      <c r="D9" s="8"/>
      <c r="E9" s="79" t="s">
        <v>67</v>
      </c>
      <c r="F9" s="80"/>
      <c r="G9" s="81"/>
      <c r="H9" s="81"/>
      <c r="I9" s="80"/>
      <c r="J9" s="82"/>
      <c r="K9" s="11"/>
      <c r="L9" s="83" t="s">
        <v>79</v>
      </c>
      <c r="M9" s="84"/>
      <c r="N9" s="11"/>
      <c r="O9" s="11"/>
      <c r="P9" s="32"/>
    </row>
    <row r="10" spans="1:19" ht="41.4" x14ac:dyDescent="0.3">
      <c r="A10" s="59" t="s">
        <v>52</v>
      </c>
      <c r="B10" s="13" t="s">
        <v>75</v>
      </c>
      <c r="C10" s="59" t="s">
        <v>58</v>
      </c>
      <c r="D10" s="13" t="s">
        <v>76</v>
      </c>
      <c r="E10" s="30" t="s">
        <v>44</v>
      </c>
      <c r="F10" s="67" t="s">
        <v>46</v>
      </c>
      <c r="G10" s="12" t="s">
        <v>78</v>
      </c>
      <c r="H10" s="12" t="s">
        <v>45</v>
      </c>
      <c r="I10" s="12" t="s">
        <v>78</v>
      </c>
      <c r="J10" s="12" t="s">
        <v>47</v>
      </c>
      <c r="K10" s="28" t="s">
        <v>78</v>
      </c>
      <c r="L10" s="55" t="s">
        <v>80</v>
      </c>
      <c r="M10" s="13" t="s">
        <v>81</v>
      </c>
      <c r="N10" s="72" t="s">
        <v>62</v>
      </c>
      <c r="O10" s="74" t="s">
        <v>82</v>
      </c>
      <c r="P10" s="32"/>
      <c r="Q10" s="32"/>
      <c r="R10" s="33"/>
      <c r="S10" s="34"/>
    </row>
    <row r="11" spans="1:19" ht="45.75" customHeight="1" thickBot="1" x14ac:dyDescent="0.35">
      <c r="A11" s="60" t="s">
        <v>42</v>
      </c>
      <c r="B11" s="15">
        <f>VLOOKUP(Bullerkällor,Tabell1[],2,)</f>
        <v>0</v>
      </c>
      <c r="C11" s="66">
        <v>0</v>
      </c>
      <c r="D11" s="15">
        <f>IF(C11=0,0,B11-ABS(10*LOG(2/(4*PI()*C11^2))))</f>
        <v>0</v>
      </c>
      <c r="E11" s="31" t="str">
        <f>VLOOKUP(Bullerkällor,Tabell1[],3,)</f>
        <v>Ingen åtgärd</v>
      </c>
      <c r="F11" s="68" t="s">
        <v>43</v>
      </c>
      <c r="G11" s="14">
        <f>VLOOKUP(F11,Tabell13[],2)</f>
        <v>0</v>
      </c>
      <c r="H11" s="69" t="s">
        <v>43</v>
      </c>
      <c r="I11" s="14">
        <f>VLOOKUP(H11,Tabell3[],2)</f>
        <v>0</v>
      </c>
      <c r="J11" s="70" t="s">
        <v>43</v>
      </c>
      <c r="K11" s="29">
        <f>VLOOKUP(J11,Tabell138[],2)</f>
        <v>0</v>
      </c>
      <c r="L11" s="56">
        <v>12</v>
      </c>
      <c r="M11" s="15">
        <f>10*LOG10(L11/12)</f>
        <v>0</v>
      </c>
      <c r="N11" s="73">
        <f>IF(B11=0,0,B11+G11+I11+K11)</f>
        <v>0</v>
      </c>
      <c r="O11" s="75">
        <f>IF(C11=0,0,N11-ABS(10*LOG(2/(4*PI()*C11^2)))+M11)</f>
        <v>0</v>
      </c>
      <c r="P11" s="32"/>
      <c r="Q11" s="35"/>
      <c r="R11" s="35"/>
      <c r="S11" s="34"/>
    </row>
    <row r="12" spans="1:19" ht="15" thickBot="1" x14ac:dyDescent="0.35">
      <c r="A12" s="61"/>
      <c r="B12" s="17"/>
      <c r="C12" s="61"/>
      <c r="D12" s="16"/>
      <c r="E12" s="18"/>
      <c r="F12" s="57"/>
      <c r="G12" s="19"/>
      <c r="H12" s="57"/>
      <c r="I12" s="19"/>
      <c r="J12" s="57"/>
      <c r="K12" s="19"/>
      <c r="L12" s="57"/>
      <c r="M12" s="19"/>
      <c r="N12" s="19"/>
      <c r="O12" s="71"/>
      <c r="P12" s="32"/>
    </row>
    <row r="13" spans="1:19" ht="41.4" x14ac:dyDescent="0.3">
      <c r="A13" s="59" t="s">
        <v>53</v>
      </c>
      <c r="B13" s="28" t="s">
        <v>75</v>
      </c>
      <c r="C13" s="59" t="s">
        <v>58</v>
      </c>
      <c r="D13" s="13" t="s">
        <v>76</v>
      </c>
      <c r="E13" s="30" t="s">
        <v>44</v>
      </c>
      <c r="F13" s="67" t="s">
        <v>46</v>
      </c>
      <c r="G13" s="12" t="s">
        <v>78</v>
      </c>
      <c r="H13" s="67" t="s">
        <v>45</v>
      </c>
      <c r="I13" s="12" t="s">
        <v>78</v>
      </c>
      <c r="J13" s="67" t="s">
        <v>47</v>
      </c>
      <c r="K13" s="28" t="s">
        <v>78</v>
      </c>
      <c r="L13" s="55" t="s">
        <v>80</v>
      </c>
      <c r="M13" s="13" t="s">
        <v>81</v>
      </c>
      <c r="N13" s="76" t="s">
        <v>62</v>
      </c>
      <c r="O13" s="74" t="s">
        <v>82</v>
      </c>
      <c r="P13" s="32"/>
    </row>
    <row r="14" spans="1:19" ht="45.75" customHeight="1" thickBot="1" x14ac:dyDescent="0.35">
      <c r="A14" s="60" t="s">
        <v>42</v>
      </c>
      <c r="B14" s="15">
        <f>VLOOKUP(Beräkningsark!$A14,Tabell1[],2,)</f>
        <v>0</v>
      </c>
      <c r="C14" s="66">
        <v>0</v>
      </c>
      <c r="D14" s="15">
        <f>IF(C14=0,0,B14-ABS(10*LOG(2/(4*PI()*C14^2))))</f>
        <v>0</v>
      </c>
      <c r="E14" s="31" t="str">
        <f>VLOOKUP(Beräkningsark!$A14,Tabell1[],3,)</f>
        <v>Ingen åtgärd</v>
      </c>
      <c r="F14" s="68" t="s">
        <v>43</v>
      </c>
      <c r="G14" s="14">
        <f>VLOOKUP(F14,Tabell13[],2)</f>
        <v>0</v>
      </c>
      <c r="H14" s="69" t="s">
        <v>68</v>
      </c>
      <c r="I14" s="14">
        <f>VLOOKUP(H14,Tabell3[],2)</f>
        <v>-15</v>
      </c>
      <c r="J14" s="70" t="s">
        <v>43</v>
      </c>
      <c r="K14" s="29">
        <f>VLOOKUP(J14,Tabell138[],2)</f>
        <v>0</v>
      </c>
      <c r="L14" s="58">
        <v>12</v>
      </c>
      <c r="M14" s="15">
        <f>10*LOG10(L14/12)</f>
        <v>0</v>
      </c>
      <c r="N14" s="73">
        <f>IF(B14=0,0,B14+G14+I14+K14)</f>
        <v>0</v>
      </c>
      <c r="O14" s="75">
        <f>IF(C14=0,0,N14-ABS(10*LOG(2/(4*PI()*C14^2))))</f>
        <v>0</v>
      </c>
      <c r="P14" s="32"/>
    </row>
    <row r="15" spans="1:19" ht="15" thickBot="1" x14ac:dyDescent="0.35">
      <c r="A15" s="61"/>
      <c r="B15" s="17"/>
      <c r="C15" s="61"/>
      <c r="D15" s="16"/>
      <c r="E15" s="18"/>
      <c r="F15" s="57"/>
      <c r="G15" s="19"/>
      <c r="H15" s="57"/>
      <c r="I15" s="19"/>
      <c r="J15" s="57"/>
      <c r="K15" s="19"/>
      <c r="L15" s="57"/>
      <c r="M15" s="19"/>
      <c r="N15" s="19"/>
      <c r="O15" s="71"/>
      <c r="P15" s="32"/>
    </row>
    <row r="16" spans="1:19" ht="41.4" x14ac:dyDescent="0.3">
      <c r="A16" s="59" t="s">
        <v>54</v>
      </c>
      <c r="B16" s="28" t="s">
        <v>75</v>
      </c>
      <c r="C16" s="59" t="s">
        <v>58</v>
      </c>
      <c r="D16" s="13" t="s">
        <v>76</v>
      </c>
      <c r="E16" s="30" t="s">
        <v>44</v>
      </c>
      <c r="F16" s="67" t="s">
        <v>46</v>
      </c>
      <c r="G16" s="12" t="s">
        <v>78</v>
      </c>
      <c r="H16" s="67" t="s">
        <v>45</v>
      </c>
      <c r="I16" s="12" t="s">
        <v>78</v>
      </c>
      <c r="J16" s="67" t="s">
        <v>47</v>
      </c>
      <c r="K16" s="28" t="s">
        <v>78</v>
      </c>
      <c r="L16" s="55" t="s">
        <v>80</v>
      </c>
      <c r="M16" s="13" t="s">
        <v>81</v>
      </c>
      <c r="N16" s="76" t="s">
        <v>62</v>
      </c>
      <c r="O16" s="74" t="s">
        <v>82</v>
      </c>
      <c r="P16" s="32"/>
    </row>
    <row r="17" spans="1:18" ht="45.75" customHeight="1" thickBot="1" x14ac:dyDescent="0.35">
      <c r="A17" s="60" t="s">
        <v>42</v>
      </c>
      <c r="B17" s="36">
        <f>VLOOKUP(Beräkningsark!$A17,Tabell1[],2,)</f>
        <v>0</v>
      </c>
      <c r="C17" s="66">
        <v>0</v>
      </c>
      <c r="D17" s="15">
        <f>IF(C17=0,0,B17-ABS(10*LOG(2/(4*PI()*C17^2))))</f>
        <v>0</v>
      </c>
      <c r="E17" s="31" t="str">
        <f>VLOOKUP(Beräkningsark!$A17,Tabell1[],3,)</f>
        <v>Ingen åtgärd</v>
      </c>
      <c r="F17" s="68" t="s">
        <v>43</v>
      </c>
      <c r="G17" s="14">
        <f>VLOOKUP(F17,Tabell13[],2)</f>
        <v>0</v>
      </c>
      <c r="H17" s="69" t="s">
        <v>43</v>
      </c>
      <c r="I17" s="27">
        <f>VLOOKUP(H17,Indata!$F$2:$G$6,2)</f>
        <v>0</v>
      </c>
      <c r="J17" s="70" t="s">
        <v>43</v>
      </c>
      <c r="K17" s="29">
        <f>VLOOKUP(J17,Tabell138[],2)</f>
        <v>0</v>
      </c>
      <c r="L17" s="58">
        <v>12</v>
      </c>
      <c r="M17" s="15">
        <f>10*LOG10(L17/12)</f>
        <v>0</v>
      </c>
      <c r="N17" s="73">
        <f>IF(B17=0,0,B17+G17+I17+K17)</f>
        <v>0</v>
      </c>
      <c r="O17" s="75">
        <f>IF(C17=0,0,N17-ABS(10*LOG(2/(4*PI()*C17^2))))</f>
        <v>0</v>
      </c>
      <c r="P17" s="32"/>
    </row>
    <row r="18" spans="1:18" ht="15" thickBot="1" x14ac:dyDescent="0.35">
      <c r="A18" s="61"/>
      <c r="B18" s="17"/>
      <c r="C18" s="61"/>
      <c r="D18" s="16"/>
      <c r="E18" s="18"/>
      <c r="F18" s="57"/>
      <c r="G18" s="19"/>
      <c r="H18" s="57"/>
      <c r="I18" s="19"/>
      <c r="J18" s="57"/>
      <c r="K18" s="19"/>
      <c r="L18" s="57"/>
      <c r="M18" s="19"/>
      <c r="N18" s="19"/>
      <c r="O18" s="71"/>
      <c r="P18" s="32"/>
    </row>
    <row r="19" spans="1:18" ht="41.4" x14ac:dyDescent="0.3">
      <c r="A19" s="59" t="s">
        <v>55</v>
      </c>
      <c r="B19" s="28" t="s">
        <v>75</v>
      </c>
      <c r="C19" s="59" t="s">
        <v>58</v>
      </c>
      <c r="D19" s="13" t="s">
        <v>76</v>
      </c>
      <c r="E19" s="30" t="s">
        <v>44</v>
      </c>
      <c r="F19" s="67" t="s">
        <v>46</v>
      </c>
      <c r="G19" s="12" t="s">
        <v>78</v>
      </c>
      <c r="H19" s="67" t="s">
        <v>45</v>
      </c>
      <c r="I19" s="12" t="s">
        <v>78</v>
      </c>
      <c r="J19" s="67" t="s">
        <v>47</v>
      </c>
      <c r="K19" s="28" t="s">
        <v>78</v>
      </c>
      <c r="L19" s="55" t="s">
        <v>80</v>
      </c>
      <c r="M19" s="13" t="s">
        <v>81</v>
      </c>
      <c r="N19" s="76" t="s">
        <v>62</v>
      </c>
      <c r="O19" s="74" t="s">
        <v>82</v>
      </c>
      <c r="P19" s="32"/>
    </row>
    <row r="20" spans="1:18" ht="45.75" customHeight="1" thickBot="1" x14ac:dyDescent="0.35">
      <c r="A20" s="60" t="s">
        <v>42</v>
      </c>
      <c r="B20" s="36">
        <f>VLOOKUP(Beräkningsark!$A$20,Tabell1[],2,)</f>
        <v>0</v>
      </c>
      <c r="C20" s="66">
        <v>0</v>
      </c>
      <c r="D20" s="15">
        <f>IF(C20=0,0,B20-ABS(10*LOG(2/(4*PI()*C20^2))))</f>
        <v>0</v>
      </c>
      <c r="E20" s="31" t="str">
        <f>VLOOKUP(Beräkningsark!$A$20,Tabell1[],3,)</f>
        <v>Ingen åtgärd</v>
      </c>
      <c r="F20" s="68" t="s">
        <v>43</v>
      </c>
      <c r="G20" s="14">
        <f>VLOOKUP(F20,Tabell13[],2)</f>
        <v>0</v>
      </c>
      <c r="H20" s="69" t="s">
        <v>43</v>
      </c>
      <c r="I20" s="27">
        <f>VLOOKUP(H20,Indata!$F$2:$G$6,2)</f>
        <v>0</v>
      </c>
      <c r="J20" s="70" t="s">
        <v>43</v>
      </c>
      <c r="K20" s="29">
        <f>VLOOKUP(J20,Tabell138[],2)</f>
        <v>0</v>
      </c>
      <c r="L20" s="58">
        <v>12</v>
      </c>
      <c r="M20" s="15">
        <f>10*LOG10(L20/12)</f>
        <v>0</v>
      </c>
      <c r="N20" s="73">
        <f>IF(B20=0,0,B20+G20+I20+K20)</f>
        <v>0</v>
      </c>
      <c r="O20" s="75">
        <f>IF(C20=0,0,N20-ABS(10*LOG(2/(4*PI()*C20^2))))</f>
        <v>0</v>
      </c>
      <c r="P20" s="32"/>
    </row>
    <row r="21" spans="1:18" ht="15" thickBot="1" x14ac:dyDescent="0.35">
      <c r="A21" s="61"/>
      <c r="B21" s="17"/>
      <c r="C21" s="61"/>
      <c r="D21" s="16"/>
      <c r="E21" s="18"/>
      <c r="F21" s="57"/>
      <c r="G21" s="19"/>
      <c r="H21" s="57"/>
      <c r="I21" s="19"/>
      <c r="J21" s="57"/>
      <c r="K21" s="19"/>
      <c r="L21" s="57"/>
      <c r="M21" s="19"/>
      <c r="N21" s="19"/>
      <c r="O21" s="71"/>
      <c r="P21" s="32"/>
    </row>
    <row r="22" spans="1:18" ht="41.4" x14ac:dyDescent="0.3">
      <c r="A22" s="59" t="s">
        <v>56</v>
      </c>
      <c r="B22" s="28" t="s">
        <v>75</v>
      </c>
      <c r="C22" s="59" t="s">
        <v>58</v>
      </c>
      <c r="D22" s="13" t="s">
        <v>76</v>
      </c>
      <c r="E22" s="30" t="s">
        <v>44</v>
      </c>
      <c r="F22" s="67" t="s">
        <v>46</v>
      </c>
      <c r="G22" s="12" t="s">
        <v>78</v>
      </c>
      <c r="H22" s="67" t="s">
        <v>45</v>
      </c>
      <c r="I22" s="12" t="s">
        <v>78</v>
      </c>
      <c r="J22" s="67" t="s">
        <v>47</v>
      </c>
      <c r="K22" s="28" t="s">
        <v>78</v>
      </c>
      <c r="L22" s="55" t="s">
        <v>80</v>
      </c>
      <c r="M22" s="13" t="s">
        <v>81</v>
      </c>
      <c r="N22" s="76" t="s">
        <v>62</v>
      </c>
      <c r="O22" s="74" t="s">
        <v>82</v>
      </c>
      <c r="P22" s="32"/>
    </row>
    <row r="23" spans="1:18" ht="45.75" customHeight="1" thickBot="1" x14ac:dyDescent="0.35">
      <c r="A23" s="60" t="s">
        <v>42</v>
      </c>
      <c r="B23" s="36">
        <f>VLOOKUP(Beräkningsark!$A$23,Tabell1[],2,)</f>
        <v>0</v>
      </c>
      <c r="C23" s="66">
        <v>0</v>
      </c>
      <c r="D23" s="15">
        <f>IF(C23=0,0,B23-ABS(10*LOG(2/(4*PI()*C23^2))))</f>
        <v>0</v>
      </c>
      <c r="E23" s="31" t="str">
        <f>VLOOKUP(Beräkningsark!$A$23,Tabell1[],3,)</f>
        <v>Ingen åtgärd</v>
      </c>
      <c r="F23" s="68" t="s">
        <v>43</v>
      </c>
      <c r="G23" s="14">
        <f>VLOOKUP(F23,Tabell13[],2)</f>
        <v>0</v>
      </c>
      <c r="H23" s="69" t="s">
        <v>43</v>
      </c>
      <c r="I23" s="27">
        <f>VLOOKUP(H23,Indata!$F$2:$G$6,2)</f>
        <v>0</v>
      </c>
      <c r="J23" s="70" t="s">
        <v>43</v>
      </c>
      <c r="K23" s="29">
        <f>VLOOKUP(J23,Tabell138[],2)</f>
        <v>0</v>
      </c>
      <c r="L23" s="58">
        <v>12</v>
      </c>
      <c r="M23" s="15">
        <f>10*LOG10(L23/12)</f>
        <v>0</v>
      </c>
      <c r="N23" s="73">
        <f>IF(B23=0,0,B23+G23+I23+K23)</f>
        <v>0</v>
      </c>
      <c r="O23" s="75">
        <f>IF(C23=0,0,N23-ABS(10*LOG(2/(4*PI()*C23^2))))</f>
        <v>0</v>
      </c>
      <c r="P23" s="32"/>
    </row>
    <row r="24" spans="1:18" ht="6" customHeight="1" thickBot="1" x14ac:dyDescent="0.35">
      <c r="A24" s="62"/>
      <c r="B24" s="20"/>
      <c r="C24" s="62"/>
      <c r="D24" s="17"/>
      <c r="E24" s="17"/>
      <c r="F24" s="17"/>
      <c r="G24" s="17"/>
      <c r="H24" s="20"/>
      <c r="I24" s="17"/>
      <c r="J24" s="17"/>
      <c r="K24" s="8"/>
      <c r="L24" s="8"/>
      <c r="M24" s="8"/>
      <c r="N24" s="8"/>
      <c r="O24" s="17"/>
      <c r="P24" s="32"/>
    </row>
    <row r="25" spans="1:18" ht="47.25" customHeight="1" thickBot="1" x14ac:dyDescent="0.35">
      <c r="A25" s="62"/>
      <c r="B25" s="17"/>
      <c r="C25" s="62"/>
      <c r="D25" s="21" t="s">
        <v>77</v>
      </c>
      <c r="E25" s="17"/>
      <c r="F25" s="17"/>
      <c r="G25" s="17"/>
      <c r="H25" s="17"/>
      <c r="I25" s="17"/>
      <c r="J25" s="17"/>
      <c r="K25" s="8"/>
      <c r="L25" s="8"/>
      <c r="M25" s="8"/>
      <c r="N25" s="8"/>
      <c r="O25" s="21" t="s">
        <v>83</v>
      </c>
      <c r="P25" s="32"/>
    </row>
    <row r="26" spans="1:18" ht="15" thickBot="1" x14ac:dyDescent="0.35">
      <c r="A26" s="17"/>
      <c r="B26" s="17"/>
      <c r="C26" s="62"/>
      <c r="D26" s="22">
        <f>IF(D11+D14+D17+D20+D23&lt;=0,0,10*LOG(10^(D11/10)+10^(D14/10)+10^(D17/10)+10^(D20/10)+10^(D23/10)))</f>
        <v>0</v>
      </c>
      <c r="E26" s="17"/>
      <c r="F26" s="17"/>
      <c r="G26" s="17"/>
      <c r="H26" s="17"/>
      <c r="I26" s="17"/>
      <c r="J26" s="17"/>
      <c r="K26" s="8"/>
      <c r="L26" s="8"/>
      <c r="M26" s="8"/>
      <c r="N26" s="8"/>
      <c r="O26" s="22">
        <f>IF(O11+O14+O17+O20+O23&lt;=0,0,10*LOG(10^(O11/10)+10^(O14/10)+10^(O17/10)+10^(O20/10)+10^(O23/10)))</f>
        <v>0</v>
      </c>
      <c r="P26" s="32">
        <f>IF(P11+P14+P17+P20+P23&lt;=0,0,10*LOG(10^(P11/10)+10^(P14/10)+10^(P17/10)+10^(P20/10)+10^(P23/10)))</f>
        <v>0</v>
      </c>
    </row>
    <row r="27" spans="1:18" x14ac:dyDescent="0.3">
      <c r="P27" s="32"/>
      <c r="Q27" s="2"/>
      <c r="R27" s="2"/>
    </row>
    <row r="28" spans="1:18" x14ac:dyDescent="0.3">
      <c r="P28" s="32"/>
      <c r="Q28" s="2"/>
      <c r="R28" s="2"/>
    </row>
    <row r="29" spans="1:18" x14ac:dyDescent="0.3">
      <c r="Q29" s="2"/>
      <c r="R29" s="2"/>
    </row>
    <row r="30" spans="1:18" x14ac:dyDescent="0.3">
      <c r="Q30" s="2"/>
      <c r="R30" s="2"/>
    </row>
    <row r="31" spans="1:18" x14ac:dyDescent="0.3">
      <c r="Q31" s="2"/>
      <c r="R31" s="2"/>
    </row>
    <row r="37" spans="4:4" x14ac:dyDescent="0.3">
      <c r="D37" s="1"/>
    </row>
  </sheetData>
  <sheetProtection algorithmName="SHA-512" hashValue="GJm70xm3iv2Rl4ZfyD685AZ9LLRMdbqKeVJM32a2VzE+rQpvx9v7j2HA6VnEmyzEUOTSZmKWQ/PMQ8BqilIGZg==" saltValue="mwdk2LKILoJhk43/Cxdr9g==" spinCount="100000" sheet="1" objects="1" scenarios="1"/>
  <mergeCells count="3">
    <mergeCell ref="G8:H8"/>
    <mergeCell ref="E9:J9"/>
    <mergeCell ref="L9:M9"/>
  </mergeCells>
  <conditionalFormatting sqref="E11">
    <cfRule type="containsText" dxfId="32" priority="32" operator="containsText" text="Välj åtgärdskategori - Handhållna">
      <formula>NOT(ISERROR(SEARCH("Välj åtgärdskategori - Handhållna",E11)))</formula>
    </cfRule>
    <cfRule type="containsText" dxfId="31" priority="33" operator="containsText" text="Välj åtgärdskategori - Pålning/Spontning">
      <formula>NOT(ISERROR(SEARCH("Välj åtgärdskategori - Pålning/Spontning",E11)))</formula>
    </cfRule>
    <cfRule type="containsText" dxfId="30" priority="35" operator="containsText" text="Välj åtgärdskategori - Stora maskiner">
      <formula>NOT(ISERROR(SEARCH("Välj åtgärdskategori - Stora maskiner",E11)))</formula>
    </cfRule>
  </conditionalFormatting>
  <conditionalFormatting sqref="E14">
    <cfRule type="containsText" dxfId="29" priority="10" operator="containsText" text="Välj åtgärdskategori - Handhållna">
      <formula>NOT(ISERROR(SEARCH("Välj åtgärdskategori - Handhållna",E14)))</formula>
    </cfRule>
    <cfRule type="containsText" dxfId="28" priority="11" operator="containsText" text="Välj åtgärdskategori - Pålning/Spontning">
      <formula>NOT(ISERROR(SEARCH("Välj åtgärdskategori - Pålning/Spontning",E14)))</formula>
    </cfRule>
    <cfRule type="containsText" dxfId="27" priority="12" operator="containsText" text="Välj åtgärdskategori - Stora maskiner">
      <formula>NOT(ISERROR(SEARCH("Välj åtgärdskategori - Stora maskiner",E14)))</formula>
    </cfRule>
  </conditionalFormatting>
  <conditionalFormatting sqref="E20">
    <cfRule type="containsText" dxfId="26" priority="4" operator="containsText" text="Välj åtgärdskategori - Handhållna">
      <formula>NOT(ISERROR(SEARCH("Välj åtgärdskategori - Handhållna",E20)))</formula>
    </cfRule>
    <cfRule type="containsText" dxfId="25" priority="5" operator="containsText" text="Välj åtgärdskategori - Pålning/Spontning">
      <formula>NOT(ISERROR(SEARCH("Välj åtgärdskategori - Pålning/Spontning",E20)))</formula>
    </cfRule>
    <cfRule type="containsText" dxfId="24" priority="6" operator="containsText" text="Välj åtgärdskategori - Stora maskiner">
      <formula>NOT(ISERROR(SEARCH("Välj åtgärdskategori - Stora maskiner",E20)))</formula>
    </cfRule>
  </conditionalFormatting>
  <conditionalFormatting sqref="E17">
    <cfRule type="containsText" dxfId="23" priority="7" operator="containsText" text="Välj åtgärdskategori - Handhållna">
      <formula>NOT(ISERROR(SEARCH("Välj åtgärdskategori - Handhållna",E17)))</formula>
    </cfRule>
    <cfRule type="containsText" dxfId="22" priority="8" operator="containsText" text="Välj åtgärdskategori - Pålning/Spontning">
      <formula>NOT(ISERROR(SEARCH("Välj åtgärdskategori - Pålning/Spontning",E17)))</formula>
    </cfRule>
    <cfRule type="containsText" dxfId="21" priority="9" operator="containsText" text="Välj åtgärdskategori - Stora maskiner">
      <formula>NOT(ISERROR(SEARCH("Välj åtgärdskategori - Stora maskiner",E17)))</formula>
    </cfRule>
  </conditionalFormatting>
  <conditionalFormatting sqref="E23">
    <cfRule type="containsText" dxfId="20" priority="1" operator="containsText" text="Välj åtgärdskategori - Handhållna">
      <formula>NOT(ISERROR(SEARCH("Välj åtgärdskategori - Handhållna",E23)))</formula>
    </cfRule>
    <cfRule type="containsText" dxfId="19" priority="2" operator="containsText" text="Välj åtgärdskategori - Pålning/Spontning">
      <formula>NOT(ISERROR(SEARCH("Välj åtgärdskategori - Pålning/Spontning",E23)))</formula>
    </cfRule>
    <cfRule type="containsText" dxfId="18" priority="3" operator="containsText" text="Välj åtgärdskategori - Stora maskiner">
      <formula>NOT(ISERROR(SEARCH("Välj åtgärdskategori - Stora maskiner",E23)))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&amp;L&amp;G&amp;CStadsmiljöförvaltningen&amp;RSenast reviderat: ​2024-04-24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Information" prompt="Välj en åtgärd för handhållna maskiner" xr:uid="{00000000-0002-0000-0000-000001000000}">
          <x14:formula1>
            <xm:f>Indata!$D$2:$D$5</xm:f>
          </x14:formula1>
          <xm:sqref>F20 F11 F14 F17 F23</xm:sqref>
        </x14:dataValidation>
        <x14:dataValidation type="list" allowBlank="1" showInputMessage="1" showErrorMessage="1" promptTitle="Information" prompt="Välj en åtgärd för stora maskiner" xr:uid="{00000000-0002-0000-0000-000002000000}">
          <x14:formula1>
            <xm:f>Indata!$F$2:$F$5</xm:f>
          </x14:formula1>
          <xm:sqref>H11 H23 H20 H17 H14</xm:sqref>
        </x14:dataValidation>
        <x14:dataValidation type="list" allowBlank="1" showInputMessage="1" showErrorMessage="1" promptTitle="Information" prompt="Välj en åtgärd för pålning/spontning" xr:uid="{00000000-0002-0000-0000-000003000000}">
          <x14:formula1>
            <xm:f>Indata!$H$2:$H$6</xm:f>
          </x14:formula1>
          <xm:sqref>J11 J23 J20 J17 J14</xm:sqref>
        </x14:dataValidation>
        <x14:dataValidation type="list" allowBlank="1" showInputMessage="1" showErrorMessage="1" promptTitle="Information" prompt="Välj bullerkälla" xr:uid="{9D8BA017-4B33-487D-B3CA-CD1A0E6756EB}">
          <x14:formula1>
            <xm:f>Indata!$A$2:$A$46</xm:f>
          </x14:formula1>
          <xm:sqref>A14 A17 A11 A20 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86003-4F87-4C15-AA62-E6DA670FA237}">
  <sheetPr codeName="Blad2"/>
  <dimension ref="A1:A7"/>
  <sheetViews>
    <sheetView workbookViewId="0">
      <selection activeCell="F38" sqref="F38"/>
    </sheetView>
  </sheetViews>
  <sheetFormatPr defaultRowHeight="14.4" x14ac:dyDescent="0.3"/>
  <sheetData>
    <row r="1" spans="1:1" x14ac:dyDescent="0.3">
      <c r="A1" s="5" t="s">
        <v>49</v>
      </c>
    </row>
    <row r="2" spans="1:1" x14ac:dyDescent="0.3">
      <c r="A2" s="4" t="s">
        <v>71</v>
      </c>
    </row>
    <row r="3" spans="1:1" x14ac:dyDescent="0.3">
      <c r="A3" s="4" t="s">
        <v>50</v>
      </c>
    </row>
    <row r="4" spans="1:1" x14ac:dyDescent="0.3">
      <c r="A4" s="4" t="s">
        <v>51</v>
      </c>
    </row>
    <row r="5" spans="1:1" x14ac:dyDescent="0.3">
      <c r="A5" s="4" t="s">
        <v>57</v>
      </c>
    </row>
    <row r="6" spans="1:1" x14ac:dyDescent="0.3">
      <c r="A6" s="4" t="s">
        <v>73</v>
      </c>
    </row>
    <row r="7" spans="1:1" x14ac:dyDescent="0.3">
      <c r="A7" s="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K46"/>
  <sheetViews>
    <sheetView zoomScaleNormal="100" workbookViewId="0">
      <selection activeCell="B11" sqref="B11"/>
    </sheetView>
  </sheetViews>
  <sheetFormatPr defaultColWidth="9.109375" defaultRowHeight="14.4" x14ac:dyDescent="0.3"/>
  <cols>
    <col min="1" max="1" width="14.88671875" style="41" customWidth="1"/>
    <col min="2" max="2" width="12.44140625" style="41" bestFit="1" customWidth="1"/>
    <col min="3" max="3" width="33.109375" style="41" customWidth="1"/>
    <col min="4" max="4" width="13.33203125" style="41" customWidth="1"/>
    <col min="5" max="5" width="22.88671875" style="41" bestFit="1" customWidth="1"/>
    <col min="6" max="6" width="25.44140625" style="41" customWidth="1"/>
    <col min="7" max="7" width="26.6640625" style="41" customWidth="1"/>
    <col min="8" max="8" width="17" style="41" customWidth="1"/>
    <col min="9" max="9" width="13.5546875" style="41" customWidth="1"/>
    <col min="10" max="16384" width="9.109375" style="41"/>
  </cols>
  <sheetData>
    <row r="1" spans="1:11" ht="43.2" x14ac:dyDescent="0.3">
      <c r="A1" s="39" t="s">
        <v>4</v>
      </c>
      <c r="B1" s="39" t="s">
        <v>23</v>
      </c>
      <c r="C1" s="39" t="s">
        <v>38</v>
      </c>
      <c r="D1" s="39" t="s">
        <v>25</v>
      </c>
      <c r="E1" s="39" t="s">
        <v>26</v>
      </c>
      <c r="F1" s="40" t="s">
        <v>27</v>
      </c>
      <c r="G1" s="40" t="s">
        <v>28</v>
      </c>
      <c r="H1" s="39" t="s">
        <v>29</v>
      </c>
      <c r="I1" s="39" t="s">
        <v>30</v>
      </c>
      <c r="J1" s="39"/>
      <c r="K1" s="39"/>
    </row>
    <row r="2" spans="1:11" ht="39.6" x14ac:dyDescent="0.3">
      <c r="A2" s="42" t="s">
        <v>42</v>
      </c>
      <c r="B2" s="42">
        <v>0</v>
      </c>
      <c r="C2" s="43" t="s">
        <v>43</v>
      </c>
      <c r="D2" s="44" t="s">
        <v>33</v>
      </c>
      <c r="E2" s="44">
        <v>-10</v>
      </c>
      <c r="F2" s="45" t="s">
        <v>70</v>
      </c>
      <c r="G2" s="46">
        <v>-10</v>
      </c>
      <c r="H2" s="44" t="s">
        <v>36</v>
      </c>
      <c r="I2" s="44">
        <v>-30</v>
      </c>
      <c r="J2" s="39"/>
      <c r="K2" s="39"/>
    </row>
    <row r="3" spans="1:11" ht="26.4" x14ac:dyDescent="0.3">
      <c r="A3" s="44" t="s">
        <v>6</v>
      </c>
      <c r="B3" s="44">
        <v>104</v>
      </c>
      <c r="C3" s="47" t="s">
        <v>39</v>
      </c>
      <c r="D3" s="44" t="s">
        <v>31</v>
      </c>
      <c r="E3" s="44">
        <v>-15</v>
      </c>
      <c r="F3" s="48" t="s">
        <v>43</v>
      </c>
      <c r="G3" s="48">
        <v>0</v>
      </c>
      <c r="H3" s="44" t="s">
        <v>37</v>
      </c>
      <c r="I3" s="49">
        <v>-8</v>
      </c>
      <c r="J3" s="39"/>
      <c r="K3" s="39"/>
    </row>
    <row r="4" spans="1:11" ht="26.4" x14ac:dyDescent="0.3">
      <c r="A4" s="44" t="s">
        <v>7</v>
      </c>
      <c r="B4" s="44">
        <v>107</v>
      </c>
      <c r="C4" s="47" t="s">
        <v>39</v>
      </c>
      <c r="D4" s="44" t="s">
        <v>43</v>
      </c>
      <c r="E4" s="50">
        <v>0</v>
      </c>
      <c r="F4" s="46" t="s">
        <v>68</v>
      </c>
      <c r="G4" s="46">
        <v>-15</v>
      </c>
      <c r="H4" s="44" t="s">
        <v>34</v>
      </c>
      <c r="I4" s="44">
        <v>-8</v>
      </c>
      <c r="J4" s="39"/>
      <c r="K4" s="39"/>
    </row>
    <row r="5" spans="1:11" ht="39.6" x14ac:dyDescent="0.3">
      <c r="A5" s="44" t="s">
        <v>15</v>
      </c>
      <c r="B5" s="44">
        <v>122</v>
      </c>
      <c r="C5" s="47" t="s">
        <v>39</v>
      </c>
      <c r="D5" s="44" t="s">
        <v>32</v>
      </c>
      <c r="E5" s="44">
        <v>-15</v>
      </c>
      <c r="F5" s="45" t="s">
        <v>69</v>
      </c>
      <c r="G5" s="45">
        <v>-8</v>
      </c>
      <c r="H5" s="44" t="s">
        <v>35</v>
      </c>
      <c r="I5" s="44">
        <v>-8</v>
      </c>
      <c r="J5" s="39"/>
      <c r="K5" s="39"/>
    </row>
    <row r="6" spans="1:11" ht="39.6" x14ac:dyDescent="0.3">
      <c r="A6" s="44" t="s">
        <v>9</v>
      </c>
      <c r="B6" s="49">
        <v>114</v>
      </c>
      <c r="C6" s="47" t="s">
        <v>39</v>
      </c>
      <c r="D6" s="44"/>
      <c r="E6" s="44"/>
      <c r="F6" s="51" t="s">
        <v>32</v>
      </c>
      <c r="G6" s="46">
        <v>-8</v>
      </c>
      <c r="H6" s="47" t="s">
        <v>43</v>
      </c>
      <c r="I6" s="50">
        <v>0</v>
      </c>
      <c r="J6" s="39"/>
      <c r="K6" s="39"/>
    </row>
    <row r="7" spans="1:11" x14ac:dyDescent="0.3">
      <c r="A7" s="44" t="s">
        <v>64</v>
      </c>
      <c r="B7" s="44">
        <v>120</v>
      </c>
      <c r="C7" s="47" t="s">
        <v>39</v>
      </c>
      <c r="D7" s="44"/>
      <c r="E7" s="44"/>
      <c r="F7" s="44"/>
      <c r="G7" s="39"/>
      <c r="H7" s="44"/>
      <c r="I7" s="39"/>
      <c r="J7" s="39"/>
      <c r="K7" s="39"/>
    </row>
    <row r="8" spans="1:11" x14ac:dyDescent="0.3">
      <c r="A8" s="44" t="s">
        <v>5</v>
      </c>
      <c r="B8" s="44">
        <v>108</v>
      </c>
      <c r="C8" s="47" t="s">
        <v>39</v>
      </c>
      <c r="D8" s="44"/>
      <c r="E8" s="49"/>
      <c r="F8" s="44"/>
      <c r="G8" s="39"/>
      <c r="H8" s="44"/>
      <c r="I8" s="39"/>
      <c r="J8" s="39"/>
      <c r="K8" s="39"/>
    </row>
    <row r="9" spans="1:11" x14ac:dyDescent="0.3">
      <c r="A9" s="49" t="s">
        <v>16</v>
      </c>
      <c r="B9" s="44">
        <v>105</v>
      </c>
      <c r="C9" s="47" t="s">
        <v>39</v>
      </c>
      <c r="D9" s="44"/>
      <c r="E9" s="44"/>
      <c r="F9" s="44"/>
      <c r="G9" s="52"/>
      <c r="H9" s="44"/>
      <c r="I9" s="39"/>
      <c r="J9" s="39"/>
      <c r="K9" s="39"/>
    </row>
    <row r="10" spans="1:11" x14ac:dyDescent="0.3">
      <c r="A10" s="44" t="s">
        <v>10</v>
      </c>
      <c r="B10" s="44">
        <v>97</v>
      </c>
      <c r="C10" s="47" t="s">
        <v>39</v>
      </c>
      <c r="D10" s="53"/>
      <c r="E10" s="44"/>
      <c r="F10" s="53"/>
      <c r="G10" s="44"/>
      <c r="H10" s="53"/>
      <c r="I10" s="39"/>
      <c r="J10" s="39"/>
      <c r="K10" s="39"/>
    </row>
    <row r="11" spans="1:11" ht="39.6" x14ac:dyDescent="0.3">
      <c r="A11" s="44" t="s">
        <v>3</v>
      </c>
      <c r="B11" s="53">
        <v>121</v>
      </c>
      <c r="C11" s="47" t="s">
        <v>40</v>
      </c>
      <c r="D11" s="44"/>
      <c r="E11" s="44"/>
      <c r="F11" s="44"/>
      <c r="G11" s="44"/>
      <c r="H11" s="44"/>
      <c r="I11" s="39"/>
      <c r="J11" s="39"/>
      <c r="K11" s="39"/>
    </row>
    <row r="12" spans="1:11" ht="26.4" x14ac:dyDescent="0.3">
      <c r="A12" s="44" t="s">
        <v>0</v>
      </c>
      <c r="B12" s="44">
        <v>105</v>
      </c>
      <c r="C12" s="47" t="s">
        <v>40</v>
      </c>
      <c r="D12" s="44"/>
      <c r="E12" s="44"/>
      <c r="F12" s="44"/>
      <c r="G12" s="44"/>
      <c r="H12" s="44"/>
      <c r="I12" s="39"/>
      <c r="J12" s="39"/>
      <c r="K12" s="39"/>
    </row>
    <row r="13" spans="1:11" ht="39.6" x14ac:dyDescent="0.3">
      <c r="A13" s="44" t="s">
        <v>8</v>
      </c>
      <c r="B13" s="44">
        <v>115</v>
      </c>
      <c r="C13" s="47" t="s">
        <v>39</v>
      </c>
      <c r="D13" s="44"/>
      <c r="E13" s="44"/>
      <c r="F13" s="44"/>
      <c r="G13" s="44"/>
      <c r="H13" s="44"/>
      <c r="I13" s="39"/>
      <c r="J13" s="39"/>
      <c r="K13" s="39"/>
    </row>
    <row r="14" spans="1:11" ht="26.4" x14ac:dyDescent="0.3">
      <c r="A14" s="44" t="s">
        <v>2</v>
      </c>
      <c r="B14" s="44">
        <v>120</v>
      </c>
      <c r="C14" s="47" t="s">
        <v>40</v>
      </c>
      <c r="D14" s="42"/>
      <c r="E14" s="39"/>
      <c r="F14" s="39"/>
      <c r="G14" s="39"/>
      <c r="H14" s="39"/>
      <c r="I14" s="39"/>
      <c r="J14" s="39"/>
      <c r="K14" s="39"/>
    </row>
    <row r="15" spans="1:11" x14ac:dyDescent="0.3">
      <c r="A15" s="42" t="s">
        <v>24</v>
      </c>
      <c r="B15" s="42">
        <v>0</v>
      </c>
      <c r="C15" s="47" t="s">
        <v>43</v>
      </c>
      <c r="D15" s="44"/>
      <c r="E15" s="39"/>
      <c r="F15" s="39"/>
      <c r="G15" s="39"/>
      <c r="H15" s="39"/>
      <c r="I15" s="39"/>
      <c r="J15" s="39"/>
      <c r="K15" s="39"/>
    </row>
    <row r="16" spans="1:11" x14ac:dyDescent="0.3">
      <c r="A16" s="44" t="s">
        <v>11</v>
      </c>
      <c r="B16" s="44">
        <v>98</v>
      </c>
      <c r="C16" s="47" t="s">
        <v>39</v>
      </c>
      <c r="D16" s="44"/>
      <c r="E16" s="39"/>
      <c r="F16" s="39"/>
      <c r="G16" s="39"/>
      <c r="H16" s="39"/>
      <c r="I16" s="39"/>
      <c r="J16" s="39"/>
      <c r="K16" s="39"/>
    </row>
    <row r="17" spans="1:11" ht="26.4" x14ac:dyDescent="0.3">
      <c r="A17" s="44" t="s">
        <v>12</v>
      </c>
      <c r="B17" s="44">
        <v>121</v>
      </c>
      <c r="C17" s="47" t="s">
        <v>39</v>
      </c>
      <c r="D17" s="44"/>
      <c r="E17" s="39"/>
      <c r="F17" s="39"/>
      <c r="G17" s="39"/>
      <c r="H17" s="39"/>
      <c r="I17" s="39"/>
      <c r="J17" s="39"/>
      <c r="K17" s="39"/>
    </row>
    <row r="18" spans="1:11" ht="39.6" x14ac:dyDescent="0.3">
      <c r="A18" s="44" t="s">
        <v>13</v>
      </c>
      <c r="B18" s="44">
        <v>119</v>
      </c>
      <c r="C18" s="47" t="s">
        <v>39</v>
      </c>
      <c r="D18" s="44"/>
      <c r="E18" s="39"/>
      <c r="F18" s="39"/>
      <c r="G18" s="39"/>
      <c r="H18" s="39"/>
      <c r="I18" s="39"/>
      <c r="J18" s="39"/>
      <c r="K18" s="39"/>
    </row>
    <row r="19" spans="1:11" ht="26.4" x14ac:dyDescent="0.3">
      <c r="A19" s="44" t="s">
        <v>1</v>
      </c>
      <c r="B19" s="44">
        <v>107</v>
      </c>
      <c r="C19" s="47" t="s">
        <v>40</v>
      </c>
      <c r="D19" s="44"/>
      <c r="E19" s="39"/>
      <c r="F19" s="39"/>
      <c r="G19" s="39"/>
      <c r="H19" s="39"/>
      <c r="I19" s="39"/>
      <c r="J19" s="39"/>
      <c r="K19" s="39"/>
    </row>
    <row r="20" spans="1:11" ht="26.4" x14ac:dyDescent="0.3">
      <c r="A20" s="44" t="s">
        <v>17</v>
      </c>
      <c r="B20" s="44">
        <v>138</v>
      </c>
      <c r="C20" s="47" t="s">
        <v>41</v>
      </c>
      <c r="D20" s="44"/>
      <c r="E20" s="39"/>
      <c r="F20" s="39"/>
      <c r="G20" s="39"/>
      <c r="H20" s="39"/>
      <c r="I20" s="39"/>
      <c r="J20" s="39"/>
      <c r="K20" s="39"/>
    </row>
    <row r="21" spans="1:11" ht="26.4" x14ac:dyDescent="0.3">
      <c r="A21" s="44" t="s">
        <v>19</v>
      </c>
      <c r="B21" s="44">
        <v>123</v>
      </c>
      <c r="C21" s="47" t="s">
        <v>41</v>
      </c>
      <c r="D21" s="44"/>
      <c r="E21" s="39"/>
      <c r="F21" s="39"/>
      <c r="G21" s="39"/>
      <c r="H21" s="39"/>
      <c r="I21" s="39"/>
      <c r="J21" s="39"/>
      <c r="K21" s="39"/>
    </row>
    <row r="22" spans="1:11" ht="26.4" x14ac:dyDescent="0.3">
      <c r="A22" s="44" t="s">
        <v>18</v>
      </c>
      <c r="B22" s="44">
        <v>113</v>
      </c>
      <c r="C22" s="47" t="s">
        <v>41</v>
      </c>
      <c r="D22" s="44"/>
      <c r="E22" s="39"/>
      <c r="F22" s="39"/>
      <c r="G22" s="39"/>
      <c r="H22" s="39"/>
      <c r="I22" s="39"/>
      <c r="J22" s="39"/>
      <c r="K22" s="39"/>
    </row>
    <row r="23" spans="1:11" ht="39.6" x14ac:dyDescent="0.3">
      <c r="A23" s="44" t="s">
        <v>20</v>
      </c>
      <c r="B23" s="44">
        <v>89</v>
      </c>
      <c r="C23" s="47" t="s">
        <v>41</v>
      </c>
      <c r="D23" s="44"/>
      <c r="E23" s="39"/>
      <c r="F23" s="39"/>
      <c r="G23" s="39"/>
      <c r="H23" s="39"/>
      <c r="I23" s="39"/>
      <c r="J23" s="39"/>
      <c r="K23" s="39"/>
    </row>
    <row r="24" spans="1:11" ht="52.8" x14ac:dyDescent="0.3">
      <c r="A24" s="44" t="s">
        <v>22</v>
      </c>
      <c r="B24" s="44">
        <v>131</v>
      </c>
      <c r="C24" s="47" t="s">
        <v>41</v>
      </c>
      <c r="D24" s="44"/>
      <c r="E24" s="39"/>
      <c r="F24" s="39"/>
      <c r="G24" s="39"/>
      <c r="H24" s="39"/>
      <c r="I24" s="39"/>
      <c r="J24" s="39"/>
      <c r="K24" s="39"/>
    </row>
    <row r="25" spans="1:11" ht="26.4" x14ac:dyDescent="0.3">
      <c r="A25" s="44" t="s">
        <v>21</v>
      </c>
      <c r="B25" s="44">
        <v>117</v>
      </c>
      <c r="C25" s="47" t="s">
        <v>41</v>
      </c>
      <c r="D25" s="44"/>
      <c r="E25" s="39"/>
      <c r="F25" s="39"/>
      <c r="G25" s="39"/>
      <c r="H25" s="39"/>
      <c r="I25" s="39"/>
      <c r="J25" s="39"/>
      <c r="K25" s="39"/>
    </row>
    <row r="26" spans="1:11" ht="26.4" x14ac:dyDescent="0.3">
      <c r="A26" s="44" t="s">
        <v>14</v>
      </c>
      <c r="B26" s="44">
        <v>116</v>
      </c>
      <c r="C26" s="47" t="s">
        <v>39</v>
      </c>
      <c r="D26" s="39"/>
      <c r="E26" s="39"/>
      <c r="F26" s="39"/>
      <c r="G26" s="39"/>
      <c r="H26" s="39"/>
      <c r="I26" s="39"/>
      <c r="J26" s="39"/>
      <c r="K26" s="39"/>
    </row>
    <row r="27" spans="1:11" ht="39.6" x14ac:dyDescent="0.3">
      <c r="A27" s="42" t="s">
        <v>84</v>
      </c>
      <c r="B27" s="54">
        <v>98.380727957428093</v>
      </c>
      <c r="C27" s="43" t="s">
        <v>39</v>
      </c>
    </row>
    <row r="28" spans="1:11" ht="26.4" x14ac:dyDescent="0.3">
      <c r="A28" s="42" t="s">
        <v>85</v>
      </c>
      <c r="B28" s="54">
        <v>101.25246215673982</v>
      </c>
      <c r="C28" s="43" t="s">
        <v>40</v>
      </c>
    </row>
    <row r="29" spans="1:11" ht="26.4" x14ac:dyDescent="0.3">
      <c r="A29" s="42" t="s">
        <v>86</v>
      </c>
      <c r="B29" s="54">
        <v>107.56755382296743</v>
      </c>
      <c r="C29" s="43" t="s">
        <v>40</v>
      </c>
    </row>
    <row r="30" spans="1:11" x14ac:dyDescent="0.3">
      <c r="A30" s="42" t="s">
        <v>87</v>
      </c>
      <c r="B30" s="54">
        <v>106.72621757685256</v>
      </c>
      <c r="C30" s="43" t="s">
        <v>40</v>
      </c>
    </row>
    <row r="31" spans="1:11" ht="39.6" x14ac:dyDescent="0.3">
      <c r="A31" s="42" t="s">
        <v>88</v>
      </c>
      <c r="B31" s="54">
        <v>108.99129578573724</v>
      </c>
      <c r="C31" s="43" t="s">
        <v>40</v>
      </c>
    </row>
    <row r="32" spans="1:11" ht="79.2" x14ac:dyDescent="0.3">
      <c r="A32" s="42" t="s">
        <v>89</v>
      </c>
      <c r="B32" s="54">
        <v>111.3274236121121</v>
      </c>
      <c r="C32" s="43" t="s">
        <v>40</v>
      </c>
    </row>
    <row r="33" spans="1:3" ht="26.4" x14ac:dyDescent="0.3">
      <c r="A33" s="42" t="s">
        <v>90</v>
      </c>
      <c r="B33" s="54">
        <v>104.50375189726927</v>
      </c>
      <c r="C33" s="43" t="s">
        <v>39</v>
      </c>
    </row>
    <row r="34" spans="1:3" ht="39.6" x14ac:dyDescent="0.3">
      <c r="A34" s="42" t="s">
        <v>91</v>
      </c>
      <c r="B34" s="54">
        <v>109.31042207918922</v>
      </c>
      <c r="C34" s="43" t="s">
        <v>40</v>
      </c>
    </row>
    <row r="35" spans="1:3" ht="26.4" x14ac:dyDescent="0.3">
      <c r="A35" s="42" t="s">
        <v>92</v>
      </c>
      <c r="B35" s="54">
        <v>111.0565608274662</v>
      </c>
      <c r="C35" s="43" t="s">
        <v>39</v>
      </c>
    </row>
    <row r="36" spans="1:3" ht="39.6" x14ac:dyDescent="0.3">
      <c r="A36" s="42" t="s">
        <v>93</v>
      </c>
      <c r="B36" s="54">
        <v>96.528797622367236</v>
      </c>
      <c r="C36" s="43" t="s">
        <v>39</v>
      </c>
    </row>
    <row r="37" spans="1:3" ht="39.6" x14ac:dyDescent="0.3">
      <c r="A37" s="42" t="s">
        <v>94</v>
      </c>
      <c r="B37" s="54">
        <v>116.76348461448781</v>
      </c>
      <c r="C37" s="43" t="s">
        <v>39</v>
      </c>
    </row>
    <row r="38" spans="1:3" ht="26.4" x14ac:dyDescent="0.3">
      <c r="A38" s="42" t="s">
        <v>95</v>
      </c>
      <c r="B38" s="54">
        <v>122.69373191241723</v>
      </c>
      <c r="C38" s="43" t="s">
        <v>39</v>
      </c>
    </row>
    <row r="39" spans="1:3" ht="39.6" x14ac:dyDescent="0.3">
      <c r="A39" s="42" t="s">
        <v>102</v>
      </c>
      <c r="B39" s="54">
        <v>116.10589792164802</v>
      </c>
      <c r="C39" s="43" t="s">
        <v>41</v>
      </c>
    </row>
    <row r="40" spans="1:3" ht="52.8" x14ac:dyDescent="0.3">
      <c r="A40" s="42" t="s">
        <v>96</v>
      </c>
      <c r="B40" s="54">
        <v>113.71241601515543</v>
      </c>
      <c r="C40" s="43" t="s">
        <v>39</v>
      </c>
    </row>
    <row r="41" spans="1:3" x14ac:dyDescent="0.3">
      <c r="A41" s="42" t="s">
        <v>97</v>
      </c>
      <c r="B41" s="54">
        <v>120.36588676976913</v>
      </c>
      <c r="C41" s="43" t="s">
        <v>39</v>
      </c>
    </row>
    <row r="42" spans="1:3" ht="52.8" x14ac:dyDescent="0.3">
      <c r="A42" s="42" t="s">
        <v>98</v>
      </c>
      <c r="B42" s="54">
        <v>112.6957989357455</v>
      </c>
      <c r="C42" s="43" t="s">
        <v>39</v>
      </c>
    </row>
    <row r="43" spans="1:3" ht="52.8" x14ac:dyDescent="0.3">
      <c r="A43" s="42" t="s">
        <v>99</v>
      </c>
      <c r="B43" s="54">
        <v>111.72659869935005</v>
      </c>
      <c r="C43" s="43" t="s">
        <v>39</v>
      </c>
    </row>
    <row r="44" spans="1:3" ht="52.8" x14ac:dyDescent="0.3">
      <c r="A44" s="42" t="s">
        <v>100</v>
      </c>
      <c r="B44" s="54">
        <v>113.16584453472875</v>
      </c>
      <c r="C44" s="43" t="s">
        <v>39</v>
      </c>
    </row>
    <row r="45" spans="1:3" ht="26.4" x14ac:dyDescent="0.3">
      <c r="A45" s="42" t="s">
        <v>14</v>
      </c>
      <c r="B45" s="54">
        <v>81.270401376620455</v>
      </c>
      <c r="C45" s="43" t="s">
        <v>39</v>
      </c>
    </row>
    <row r="46" spans="1:3" ht="26.4" x14ac:dyDescent="0.3">
      <c r="A46" s="42" t="s">
        <v>101</v>
      </c>
      <c r="B46" s="54">
        <v>91.41402977438365</v>
      </c>
      <c r="C46" s="43" t="s">
        <v>39</v>
      </c>
    </row>
  </sheetData>
  <sheetProtection algorithmName="SHA-512" hashValue="bcZlY9Y3si750nSu5c4DLV/pDOJGie+46MqNUHf9YCDVrvOgzyi/bRn0+eHAzqJEW3xxeFRHnle4rxTXHz22Ew==" saltValue="nuEk8rBVm0gYWc8SReYCsQ==" spinCount="100000" sheet="1" objects="1" scenarios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C9A2CB05ED9A4899E4F4F1765F6F35" ma:contentTypeVersion="18" ma:contentTypeDescription="Skapa ett nytt dokument." ma:contentTypeScope="" ma:versionID="7aa5bfa82abe2b3406ba7bd4086545cc">
  <xsd:schema xmlns:xsd="http://www.w3.org/2001/XMLSchema" xmlns:xs="http://www.w3.org/2001/XMLSchema" xmlns:p="http://schemas.microsoft.com/office/2006/metadata/properties" xmlns:ns2="e0c4ee4b-63ea-49f8-bb04-a131474d1297" xmlns:ns3="a2abec8d-3a7a-4d46-8811-c7c6d3ba06ae" targetNamespace="http://schemas.microsoft.com/office/2006/metadata/properties" ma:root="true" ma:fieldsID="4c0b69495757d3bdb4b59c07b5bc7be1" ns2:_="" ns3:_="">
    <xsd:import namespace="e0c4ee4b-63ea-49f8-bb04-a131474d1297"/>
    <xsd:import namespace="a2abec8d-3a7a-4d46-8811-c7c6d3ba06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4ee4b-63ea-49f8-bb04-a131474d1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5ba0a079-088f-45e9-a2b8-c41055840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bec8d-3a7a-4d46-8811-c7c6d3ba06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472d99-6af6-4444-95bd-b0802b8a5535}" ma:internalName="TaxCatchAll" ma:showField="CatchAllData" ma:web="a2abec8d-3a7a-4d46-8811-c7c6d3ba06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c4ee4b-63ea-49f8-bb04-a131474d1297">
      <Terms xmlns="http://schemas.microsoft.com/office/infopath/2007/PartnerControls"/>
    </lcf76f155ced4ddcb4097134ff3c332f>
    <TaxCatchAll xmlns="a2abec8d-3a7a-4d46-8811-c7c6d3ba06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E4D9F0-17C5-4115-B594-40C7C509D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4ee4b-63ea-49f8-bb04-a131474d1297"/>
    <ds:schemaRef ds:uri="a2abec8d-3a7a-4d46-8811-c7c6d3ba06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8309A8-1646-464C-ACF9-7DAB8885316C}">
  <ds:schemaRefs>
    <ds:schemaRef ds:uri="http://schemas.microsoft.com/office/2006/metadata/properties"/>
    <ds:schemaRef ds:uri="http://schemas.microsoft.com/office/infopath/2007/PartnerControls"/>
    <ds:schemaRef ds:uri="e0c4ee4b-63ea-49f8-bb04-a131474d1297"/>
    <ds:schemaRef ds:uri="a2abec8d-3a7a-4d46-8811-c7c6d3ba06ae"/>
  </ds:schemaRefs>
</ds:datastoreItem>
</file>

<file path=customXml/itemProps3.xml><?xml version="1.0" encoding="utf-8"?>
<ds:datastoreItem xmlns:ds="http://schemas.openxmlformats.org/officeDocument/2006/customXml" ds:itemID="{490E94A9-DA5E-437E-8BB4-7E1DACA0A5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6</vt:i4>
      </vt:variant>
    </vt:vector>
  </HeadingPairs>
  <TitlesOfParts>
    <vt:vector size="9" baseType="lpstr">
      <vt:lpstr>Beräkningsark</vt:lpstr>
      <vt:lpstr>Förutsättningar</vt:lpstr>
      <vt:lpstr>Indata</vt:lpstr>
      <vt:lpstr>Beräkningsark!_ftn1</vt:lpstr>
      <vt:lpstr>Bullerkällor</vt:lpstr>
      <vt:lpstr>Källor</vt:lpstr>
      <vt:lpstr>Åtgärder_handhållna</vt:lpstr>
      <vt:lpstr>Åtgärder_påle_spont</vt:lpstr>
      <vt:lpstr>Åtgärder_stora</vt:lpstr>
    </vt:vector>
  </TitlesOfParts>
  <Company>Sweco Environment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Förenklat beräkningsark</dc:title>
  <dc:creator>Radtke Philip</dc:creator>
  <cp:lastModifiedBy>Elin Lindström</cp:lastModifiedBy>
  <cp:lastPrinted>2024-03-25T11:37:11Z</cp:lastPrinted>
  <dcterms:created xsi:type="dcterms:W3CDTF">2017-01-17T07:45:57Z</dcterms:created>
  <dcterms:modified xsi:type="dcterms:W3CDTF">2024-03-25T11:38:35Z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0x01010008C9A2CB05ED9A4899E4F4F1765F6F35</vt:lpwstr>
  </property>
  <property fmtid="{D5CDD505-2E9C-101B-9397-08002B2CF9AE}" pid="3" name="MediaServiceImageTags">
    <vt:lpwstr/>
  </property>
</Properties>
</file>