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27 Samhälle\276 Miljö\18 Teknisk Handbok\TH 2021-04-15\"/>
    </mc:Choice>
  </mc:AlternateContent>
  <xr:revisionPtr revIDLastSave="0" documentId="8_{52332448-06C6-4B05-9A5B-6B87A4A9916C}" xr6:coauthVersionLast="45" xr6:coauthVersionMax="45" xr10:uidLastSave="{00000000-0000-0000-0000-000000000000}"/>
  <bookViews>
    <workbookView xWindow="-110" yWindow="-110" windowWidth="19420" windowHeight="10420" xr2:uid="{2A5FD67E-7F00-4C25-97EB-C615DC7C04CE}"/>
  </bookViews>
  <sheets>
    <sheet name="Beräkningsformulär" sheetId="1" r:id="rId1"/>
    <sheet name="Aktuellt område" sheetId="5" r:id="rId2"/>
    <sheet name="Målvärden" sheetId="8" r:id="rId3"/>
    <sheet name="Förtydligande instruktion" sheetId="2" r:id="rId4"/>
    <sheet name=" Exempel på beräkning"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7" l="1"/>
  <c r="N32" i="7" s="1"/>
  <c r="I32" i="7"/>
  <c r="K32" i="7" s="1"/>
  <c r="L31" i="7"/>
  <c r="N31" i="7" s="1"/>
  <c r="I31" i="7"/>
  <c r="K31" i="7" s="1"/>
  <c r="L30" i="7"/>
  <c r="N30" i="7" s="1"/>
  <c r="I30" i="7"/>
  <c r="K30" i="7" s="1"/>
  <c r="L29" i="7"/>
  <c r="N29" i="7" s="1"/>
  <c r="I29" i="7"/>
  <c r="K29" i="7" s="1"/>
  <c r="L28" i="7"/>
  <c r="N28" i="7" s="1"/>
  <c r="I28" i="7"/>
  <c r="K28" i="7" s="1"/>
  <c r="L26" i="7"/>
  <c r="N26" i="7" s="1"/>
  <c r="I26" i="7"/>
  <c r="K26" i="7" s="1"/>
  <c r="L25" i="7"/>
  <c r="N25" i="7" s="1"/>
  <c r="I25" i="7"/>
  <c r="K25" i="7" s="1"/>
  <c r="H24" i="7"/>
  <c r="L22" i="7"/>
  <c r="N22" i="7" s="1"/>
  <c r="I22" i="7"/>
  <c r="K22" i="7" s="1"/>
  <c r="L21" i="7"/>
  <c r="N21" i="7" s="1"/>
  <c r="I21" i="7"/>
  <c r="K21" i="7" s="1"/>
  <c r="L19" i="7"/>
  <c r="N19" i="7" s="1"/>
  <c r="I19" i="7"/>
  <c r="K19" i="7" s="1"/>
  <c r="L18" i="7"/>
  <c r="N18" i="7" s="1"/>
  <c r="I18" i="7"/>
  <c r="K18" i="7" s="1"/>
  <c r="B17" i="7"/>
  <c r="E15" i="7"/>
  <c r="L15" i="7" s="1"/>
  <c r="N15" i="7" s="1"/>
  <c r="Q13" i="7"/>
  <c r="L13" i="7"/>
  <c r="N13" i="7" s="1"/>
  <c r="I13" i="7"/>
  <c r="K13" i="7" s="1"/>
  <c r="L12" i="7"/>
  <c r="N12" i="7" s="1"/>
  <c r="I12" i="7"/>
  <c r="K12" i="7" s="1"/>
  <c r="L11" i="7"/>
  <c r="N11" i="7" s="1"/>
  <c r="I11" i="7"/>
  <c r="K11" i="7" s="1"/>
  <c r="L10" i="7"/>
  <c r="N10" i="7" s="1"/>
  <c r="I10" i="7"/>
  <c r="K10" i="7" s="1"/>
  <c r="L8" i="7"/>
  <c r="N8" i="7" s="1"/>
  <c r="I8" i="7"/>
  <c r="K8" i="7" s="1"/>
  <c r="L7" i="7"/>
  <c r="N7" i="7" s="1"/>
  <c r="I7" i="7"/>
  <c r="K7" i="7" s="1"/>
  <c r="L6" i="7"/>
  <c r="N6" i="7" s="1"/>
  <c r="I6" i="7"/>
  <c r="K6" i="7" s="1"/>
  <c r="L5" i="7"/>
  <c r="N5" i="7" s="1"/>
  <c r="I5" i="7"/>
  <c r="K5" i="7" s="1"/>
  <c r="I17" i="7" l="1"/>
  <c r="K17" i="7" s="1"/>
  <c r="L17" i="7"/>
  <c r="N17" i="7" s="1"/>
  <c r="N34" i="7" s="1"/>
  <c r="N36" i="7" s="1"/>
  <c r="I24" i="7"/>
  <c r="K24" i="7" s="1"/>
  <c r="L24" i="7"/>
  <c r="N24" i="7" s="1"/>
  <c r="I15" i="7"/>
  <c r="K15" i="7" s="1"/>
  <c r="K34" i="7" s="1"/>
  <c r="K36" i="7" s="1"/>
  <c r="I8" i="1" l="1"/>
  <c r="L32" i="1" l="1"/>
  <c r="L31" i="1"/>
  <c r="L30" i="1"/>
  <c r="L8" i="1"/>
  <c r="I32" i="1"/>
  <c r="K32" i="1" s="1"/>
  <c r="I31" i="1"/>
  <c r="K31" i="1" s="1"/>
  <c r="I30" i="1"/>
  <c r="K30" i="1" s="1"/>
  <c r="L29" i="1"/>
  <c r="N29" i="1" s="1"/>
  <c r="I29" i="1"/>
  <c r="K29" i="1" s="1"/>
  <c r="L28" i="1"/>
  <c r="N28" i="1" s="1"/>
  <c r="I28" i="1"/>
  <c r="K28" i="1" s="1"/>
  <c r="L26" i="1"/>
  <c r="N26" i="1" s="1"/>
  <c r="I26" i="1"/>
  <c r="K26" i="1" s="1"/>
  <c r="L25" i="1"/>
  <c r="N25" i="1" s="1"/>
  <c r="I25" i="1"/>
  <c r="K25" i="1" s="1"/>
  <c r="H24" i="1"/>
  <c r="L22" i="1"/>
  <c r="N22" i="1" s="1"/>
  <c r="I22" i="1"/>
  <c r="K22" i="1" s="1"/>
  <c r="L21" i="1"/>
  <c r="N21" i="1" s="1"/>
  <c r="I21" i="1"/>
  <c r="K21" i="1" s="1"/>
  <c r="L19" i="1"/>
  <c r="N19" i="1" s="1"/>
  <c r="I19" i="1"/>
  <c r="K19" i="1" s="1"/>
  <c r="L18" i="1"/>
  <c r="N18" i="1" s="1"/>
  <c r="I18" i="1"/>
  <c r="K18" i="1" s="1"/>
  <c r="B17" i="1"/>
  <c r="I17" i="1" s="1"/>
  <c r="K17" i="1" s="1"/>
  <c r="E15" i="1"/>
  <c r="I15" i="1" s="1"/>
  <c r="K15" i="1" s="1"/>
  <c r="Q13" i="1"/>
  <c r="L13" i="1"/>
  <c r="N13" i="1" s="1"/>
  <c r="I13" i="1"/>
  <c r="K13" i="1" s="1"/>
  <c r="L12" i="1"/>
  <c r="N12" i="1" s="1"/>
  <c r="I12" i="1"/>
  <c r="K12" i="1" s="1"/>
  <c r="L11" i="1"/>
  <c r="N11" i="1" s="1"/>
  <c r="I11" i="1"/>
  <c r="K11" i="1" s="1"/>
  <c r="L10" i="1"/>
  <c r="N10" i="1" s="1"/>
  <c r="I10" i="1"/>
  <c r="K10" i="1" s="1"/>
  <c r="K8" i="1"/>
  <c r="L7" i="1"/>
  <c r="N7" i="1" s="1"/>
  <c r="I7" i="1"/>
  <c r="K7" i="1" s="1"/>
  <c r="L6" i="1"/>
  <c r="N6" i="1" s="1"/>
  <c r="I6" i="1"/>
  <c r="K6" i="1" s="1"/>
  <c r="L5" i="1"/>
  <c r="N5" i="1" s="1"/>
  <c r="I5" i="1"/>
  <c r="K5" i="1" s="1"/>
  <c r="I24" i="1" l="1"/>
  <c r="K24" i="1" s="1"/>
  <c r="K34" i="1" s="1"/>
  <c r="K36" i="1" s="1"/>
  <c r="L24" i="1"/>
  <c r="N24" i="1" s="1"/>
  <c r="L17" i="1"/>
  <c r="N17" i="1" s="1"/>
  <c r="L15" i="1"/>
  <c r="N15" i="1" s="1"/>
  <c r="N8" i="1"/>
  <c r="N30" i="1"/>
  <c r="N31" i="1"/>
  <c r="N32" i="1"/>
  <c r="N34" i="1" l="1"/>
  <c r="N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emmsve0128</author>
    <author>Karin Emanuelsson</author>
  </authors>
  <commentList>
    <comment ref="J2" authorId="0" shapeId="0" xr:uid="{BB8406D6-FAD2-4A36-824D-776BB9F3F049}">
      <text>
        <r>
          <rPr>
            <sz val="9"/>
            <color indexed="81"/>
            <rFont val="Tahoma"/>
            <charset val="1"/>
          </rPr>
          <t>Ange målvärdena som är satt i planbeskedet eller i markanvisningen.</t>
        </r>
      </text>
    </comment>
    <comment ref="P10" authorId="0" shapeId="0" xr:uid="{1F0B7500-4EC2-49FB-84C4-4C98129116D6}">
      <text>
        <r>
          <rPr>
            <sz val="9"/>
            <color indexed="81"/>
            <rFont val="Tahoma"/>
            <charset val="1"/>
          </rPr>
          <t>Använd denna om du har satt 0 i ruta B3.</t>
        </r>
      </text>
    </comment>
    <comment ref="P11" authorId="0" shapeId="0" xr:uid="{9D6163EE-8DFD-4F5E-872B-64B9E8ED9695}">
      <text>
        <r>
          <rPr>
            <sz val="9"/>
            <color indexed="81"/>
            <rFont val="Tahoma"/>
            <charset val="1"/>
          </rPr>
          <t>Använder denna om du har satt 1 i ruta B3.</t>
        </r>
      </text>
    </comment>
    <comment ref="E15" authorId="1" shapeId="0" xr:uid="{B933AB5A-DAC2-465C-BC84-E2EB1A8EB0A1}">
      <text>
        <r>
          <rPr>
            <sz val="9"/>
            <color indexed="81"/>
            <rFont val="Tahoma"/>
            <family val="2"/>
          </rPr>
          <t>Experterna kunde inte enas om ett specifikt värde, utan satte ett värde mellan 0,4-0,45. Värdet här är ett medelvärde</t>
        </r>
      </text>
    </comment>
    <comment ref="B17" authorId="1" shapeId="0" xr:uid="{F2521A33-AF44-4C60-9F9B-4AE1B70F13B2}">
      <text>
        <r>
          <rPr>
            <sz val="9"/>
            <color indexed="81"/>
            <rFont val="Tahoma"/>
            <family val="2"/>
          </rPr>
          <t>Experterna värderade små/medelstora träd efter planteringsstorlek. Värdet här är ett medelvärde.</t>
        </r>
      </text>
    </comment>
    <comment ref="J17" authorId="0" shapeId="0" xr:uid="{4528039A-5082-40A5-A54D-F26E0958CE5B}">
      <text>
        <r>
          <rPr>
            <sz val="9"/>
            <color indexed="81"/>
            <rFont val="Tahoma"/>
            <charset val="1"/>
          </rPr>
          <t>Skriv antal träd.</t>
        </r>
      </text>
    </comment>
    <comment ref="M17" authorId="0" shapeId="0" xr:uid="{F2EA39AC-B9C5-44BF-8CB1-2E430C6ADF69}">
      <text>
        <r>
          <rPr>
            <sz val="9"/>
            <color indexed="81"/>
            <rFont val="Tahoma"/>
            <charset val="1"/>
          </rPr>
          <t>Skriva antal träd</t>
        </r>
      </text>
    </comment>
    <comment ref="H18" authorId="1" shapeId="0" xr:uid="{358DBB0B-CBB5-4644-8167-14E75F003F31}">
      <text>
        <r>
          <rPr>
            <sz val="9"/>
            <color indexed="81"/>
            <rFont val="Tahoma"/>
            <family val="2"/>
          </rPr>
          <t>Experterna värderade inte stora träd, utan de värderade istället karaktätsträd, som de gav värde 0,9. De stora träden är mer värda än de små, men inte riktigt lika viktga som stora bevarade träd eller karaktärsträd. Här används därför värde 0,8.</t>
        </r>
      </text>
    </comment>
    <comment ref="J18" authorId="0" shapeId="0" xr:uid="{6E12A30E-2B03-494E-BAB4-AF002092C25F}">
      <text>
        <r>
          <rPr>
            <sz val="9"/>
            <color indexed="81"/>
            <rFont val="Tahoma"/>
            <charset val="1"/>
          </rPr>
          <t>Skriv antal träd.</t>
        </r>
      </text>
    </comment>
    <comment ref="M18" authorId="0" shapeId="0" xr:uid="{EE714B55-7E5B-4110-B096-F64D5DC00E5B}">
      <text>
        <r>
          <rPr>
            <sz val="9"/>
            <color indexed="81"/>
            <rFont val="Tahoma"/>
            <charset val="1"/>
          </rPr>
          <t>Skriva antal träd</t>
        </r>
      </text>
    </comment>
    <comment ref="F19" authorId="1" shapeId="0" xr:uid="{F5A5D7D6-3C43-4768-A73C-8D22EC42C24E}">
      <text>
        <r>
          <rPr>
            <sz val="9"/>
            <color indexed="81"/>
            <rFont val="Tahoma"/>
            <family val="2"/>
          </rPr>
          <t>Experterna värderade inte specifikt den här ytan. Värdet här är samma som det för stora träd.</t>
        </r>
      </text>
    </comment>
    <comment ref="G19" authorId="1" shapeId="0" xr:uid="{61A43732-071C-4755-B85A-FABD23453A5D}">
      <text>
        <r>
          <rPr>
            <sz val="9"/>
            <color indexed="81"/>
            <rFont val="Tahoma"/>
            <family val="2"/>
          </rPr>
          <t>Experterna värderade inte specifikt den här ytan. Värdet här är samma som det för stora träd.</t>
        </r>
      </text>
    </comment>
    <comment ref="J19" authorId="0" shapeId="0" xr:uid="{6DE84768-DD8E-44A5-A604-CC944DF47E62}">
      <text>
        <r>
          <rPr>
            <sz val="9"/>
            <color indexed="81"/>
            <rFont val="Tahoma"/>
            <charset val="1"/>
          </rPr>
          <t>Skriv antal träd.</t>
        </r>
      </text>
    </comment>
    <comment ref="M19" authorId="0" shapeId="0" xr:uid="{12DA5217-C373-4ADF-9376-EFA007749D7F}">
      <text>
        <r>
          <rPr>
            <sz val="9"/>
            <color indexed="81"/>
            <rFont val="Tahoma"/>
            <charset val="1"/>
          </rPr>
          <t>Skriva antal träd</t>
        </r>
      </text>
    </comment>
    <comment ref="J22" authorId="0" shapeId="0" xr:uid="{DE5BE0CF-5AE2-4528-94EB-0D4D809810F2}">
      <text>
        <r>
          <rPr>
            <sz val="9"/>
            <color indexed="81"/>
            <rFont val="Tahoma"/>
            <charset val="1"/>
          </rPr>
          <t>Skriv antal buskar.</t>
        </r>
      </text>
    </comment>
    <comment ref="M22" authorId="0" shapeId="0" xr:uid="{19171349-CD3E-4E45-B67E-B0CFA8845FEE}">
      <text>
        <r>
          <rPr>
            <sz val="9"/>
            <color indexed="81"/>
            <rFont val="Tahoma"/>
            <charset val="1"/>
          </rPr>
          <t>Skriv antal buskar</t>
        </r>
      </text>
    </comment>
    <comment ref="H24" authorId="1" shapeId="0" xr:uid="{0560E5A0-FE62-4765-858E-3CE27B763FA7}">
      <text>
        <r>
          <rPr>
            <sz val="9"/>
            <color indexed="81"/>
            <rFont val="Tahoma"/>
            <family val="2"/>
          </rPr>
          <t>Experterna delade upp täta ytor i två grupper: Asfalt, betong gummi..
Natursten, tegel..
Värdet här är ett medelvärde av dessa.</t>
        </r>
      </text>
    </comment>
    <comment ref="I36" authorId="0" shapeId="0" xr:uid="{BBB1E267-FFFD-4F84-96F5-E5E2CD0C2E8F}">
      <text>
        <r>
          <rPr>
            <sz val="9"/>
            <color indexed="81"/>
            <rFont val="Tahoma"/>
            <charset val="1"/>
          </rPr>
          <t xml:space="preserve">Här kommer resultatet fram från beräkningen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emmsve0128</author>
    <author>Karin Emanuelsson</author>
  </authors>
  <commentList>
    <comment ref="J2" authorId="0" shapeId="0" xr:uid="{E84D47AC-C734-4050-8FA2-499A2D21585E}">
      <text>
        <r>
          <rPr>
            <sz val="9"/>
            <color indexed="81"/>
            <rFont val="Tahoma"/>
            <charset val="1"/>
          </rPr>
          <t>Ange målvärdena som är satt i planbeskedet eller i markanvisningen.</t>
        </r>
      </text>
    </comment>
    <comment ref="P10" authorId="0" shapeId="0" xr:uid="{B42C4B9E-616C-4079-A350-ED671BDA3C8C}">
      <text>
        <r>
          <rPr>
            <sz val="9"/>
            <color indexed="81"/>
            <rFont val="Tahoma"/>
            <charset val="1"/>
          </rPr>
          <t>Använd denna om du har satt 0 i ruta B3.</t>
        </r>
      </text>
    </comment>
    <comment ref="P11" authorId="0" shapeId="0" xr:uid="{AE075793-FA62-4B75-9E17-2BB1F6648BF0}">
      <text>
        <r>
          <rPr>
            <sz val="9"/>
            <color indexed="81"/>
            <rFont val="Tahoma"/>
            <charset val="1"/>
          </rPr>
          <t>Använder denna om du har satt 1 i ruta B3.</t>
        </r>
      </text>
    </comment>
    <comment ref="E15" authorId="1" shapeId="0" xr:uid="{C3A533CB-38B2-45F1-84AC-CF7A7109DAB1}">
      <text>
        <r>
          <rPr>
            <sz val="9"/>
            <color indexed="81"/>
            <rFont val="Tahoma"/>
            <family val="2"/>
          </rPr>
          <t>Experterna kunde inte enas om ett specifikt värde, utan satte ett värde mellan 0,4-0,45. Värdet här är ett medelvärde</t>
        </r>
      </text>
    </comment>
    <comment ref="B17" authorId="1" shapeId="0" xr:uid="{96BCE4BE-646C-4243-A9EB-B1126E74F7D0}">
      <text>
        <r>
          <rPr>
            <sz val="9"/>
            <color indexed="81"/>
            <rFont val="Tahoma"/>
            <family val="2"/>
          </rPr>
          <t>Experterna värderade små/medelstora träd efter planteringsstorlek. Värdet här är ett medelvärde.</t>
        </r>
      </text>
    </comment>
    <comment ref="J17" authorId="0" shapeId="0" xr:uid="{32635ED1-942D-4E4B-BD3B-D42FE4FCB2DA}">
      <text>
        <r>
          <rPr>
            <sz val="9"/>
            <color indexed="81"/>
            <rFont val="Tahoma"/>
            <charset val="1"/>
          </rPr>
          <t>Skriv antal träd.</t>
        </r>
      </text>
    </comment>
    <comment ref="M17" authorId="0" shapeId="0" xr:uid="{D18F5750-4231-4ACF-8FFE-4C2FFF3D86B4}">
      <text>
        <r>
          <rPr>
            <sz val="9"/>
            <color indexed="81"/>
            <rFont val="Tahoma"/>
            <charset val="1"/>
          </rPr>
          <t>Skriva antal träd</t>
        </r>
      </text>
    </comment>
    <comment ref="H18" authorId="1" shapeId="0" xr:uid="{BD6A9B70-048A-45DD-8350-4C43A9E39349}">
      <text>
        <r>
          <rPr>
            <sz val="9"/>
            <color indexed="81"/>
            <rFont val="Tahoma"/>
            <family val="2"/>
          </rPr>
          <t>Experterna värderade inte stora träd, utan de värderade istället karaktätsträd, som de gav värde 0,9. De stora träden är mer värda än de små, men inte riktigt lika viktga som stora bevarade träd eller karaktärsträd. Här används därför värde 0,8.</t>
        </r>
      </text>
    </comment>
    <comment ref="J18" authorId="0" shapeId="0" xr:uid="{03B7BAAC-7C37-4F55-8CC0-23BD738BC33E}">
      <text>
        <r>
          <rPr>
            <sz val="9"/>
            <color indexed="81"/>
            <rFont val="Tahoma"/>
            <charset val="1"/>
          </rPr>
          <t>Skriv antal träd.</t>
        </r>
      </text>
    </comment>
    <comment ref="M18" authorId="0" shapeId="0" xr:uid="{236E6533-B95E-49AC-AE7B-E3D72B5726B2}">
      <text>
        <r>
          <rPr>
            <sz val="9"/>
            <color indexed="81"/>
            <rFont val="Tahoma"/>
            <charset val="1"/>
          </rPr>
          <t>Skriva antal träd</t>
        </r>
      </text>
    </comment>
    <comment ref="F19" authorId="1" shapeId="0" xr:uid="{42876FE1-2C74-47EB-A355-8FF9350E7717}">
      <text>
        <r>
          <rPr>
            <sz val="9"/>
            <color indexed="81"/>
            <rFont val="Tahoma"/>
            <family val="2"/>
          </rPr>
          <t>Experterna värderade inte specifikt den här ytan. Värdet här är samma som det för stora träd.</t>
        </r>
      </text>
    </comment>
    <comment ref="G19" authorId="1" shapeId="0" xr:uid="{833015DC-8FC4-4212-AD35-4CB20CA49511}">
      <text>
        <r>
          <rPr>
            <sz val="9"/>
            <color indexed="81"/>
            <rFont val="Tahoma"/>
            <family val="2"/>
          </rPr>
          <t>Experterna värderade inte specifikt den här ytan. Värdet här är samma som det för stora träd.</t>
        </r>
      </text>
    </comment>
    <comment ref="J19" authorId="0" shapeId="0" xr:uid="{67F75707-EDEA-4F04-B5C6-2E6BBBE472B1}">
      <text>
        <r>
          <rPr>
            <sz val="9"/>
            <color indexed="81"/>
            <rFont val="Tahoma"/>
            <charset val="1"/>
          </rPr>
          <t>Skriv antal träd.</t>
        </r>
      </text>
    </comment>
    <comment ref="M19" authorId="0" shapeId="0" xr:uid="{634E87ED-4277-4A1B-A207-04211877347F}">
      <text>
        <r>
          <rPr>
            <sz val="9"/>
            <color indexed="81"/>
            <rFont val="Tahoma"/>
            <charset val="1"/>
          </rPr>
          <t xml:space="preserve">Skriva antal träd
</t>
        </r>
      </text>
    </comment>
    <comment ref="J22" authorId="0" shapeId="0" xr:uid="{1186C11F-B5AD-4407-B537-1D03BC0886B5}">
      <text>
        <r>
          <rPr>
            <sz val="9"/>
            <color indexed="81"/>
            <rFont val="Tahoma"/>
            <charset val="1"/>
          </rPr>
          <t>Skriv antal buskar.</t>
        </r>
      </text>
    </comment>
    <comment ref="M22" authorId="0" shapeId="0" xr:uid="{9D7F7676-2DB1-4ECB-9AC2-7A00F97BF23B}">
      <text>
        <r>
          <rPr>
            <sz val="9"/>
            <color indexed="81"/>
            <rFont val="Tahoma"/>
            <charset val="1"/>
          </rPr>
          <t>Skriva antal buskar</t>
        </r>
      </text>
    </comment>
    <comment ref="H24" authorId="1" shapeId="0" xr:uid="{DEEA3F16-0318-4727-860C-6088C637E6C9}">
      <text>
        <r>
          <rPr>
            <sz val="9"/>
            <color indexed="81"/>
            <rFont val="Tahoma"/>
            <family val="2"/>
          </rPr>
          <t>Experterna delade upp täta ytor i två grupper: Asfalt, betong gummi..
Natursten, tegel..
Värdet här är ett medelvärde av dessa.</t>
        </r>
      </text>
    </comment>
    <comment ref="I36" authorId="0" shapeId="0" xr:uid="{7D1F9D5B-77AC-41F3-827B-1B35A7E9D8E9}">
      <text>
        <r>
          <rPr>
            <sz val="9"/>
            <color indexed="81"/>
            <rFont val="Tahoma"/>
            <family val="2"/>
          </rPr>
          <t>Här kommer resultatet fram från beräkningen</t>
        </r>
      </text>
    </comment>
  </commentList>
</comments>
</file>

<file path=xl/sharedStrings.xml><?xml version="1.0" encoding="utf-8"?>
<sst xmlns="http://schemas.openxmlformats.org/spreadsheetml/2006/main" count="144" uniqueCount="77">
  <si>
    <t xml:space="preserve">Beräkningsformulär för Grönytefaktor </t>
  </si>
  <si>
    <t>Namn på firma /förvaltning som gör beräkningen</t>
  </si>
  <si>
    <t>xx</t>
  </si>
  <si>
    <t>Datum när formuläret börjar fyllas i</t>
  </si>
  <si>
    <t>Trafiknivå, ange 1 eller 0 ruta B3</t>
  </si>
  <si>
    <t>BN diarienummer</t>
  </si>
  <si>
    <t>Målvärde</t>
  </si>
  <si>
    <t xml:space="preserve">Domineras planförslaget av ett tätt trafikerat gaturum med sluten/dålig ventilation sätts siffran till 1. Domineras planförslaget av en miljö utan trafik eller ett gaturum med lägre trafikbelastning, blandad bebyggelse med lägre byggnader och bredare gaturum sätts siffra till 0. </t>
  </si>
  <si>
    <t>Yta</t>
  </si>
  <si>
    <t>Värde Biologisk mångfald</t>
  </si>
  <si>
    <t>Värde Buller</t>
  </si>
  <si>
    <t>Värde Dagvatten</t>
  </si>
  <si>
    <t>Värde Lokalklimat</t>
  </si>
  <si>
    <t>Värde Luftkvalité - utan trafik</t>
  </si>
  <si>
    <t>Värde Luftkvalité - med trafik</t>
  </si>
  <si>
    <t>Värde Rekreation</t>
  </si>
  <si>
    <t>Värde Medel</t>
  </si>
  <si>
    <t>Areal</t>
  </si>
  <si>
    <t>Ekoeffektiv yta</t>
  </si>
  <si>
    <t>Värde viktning</t>
  </si>
  <si>
    <t>Areal viktning</t>
  </si>
  <si>
    <t>Viktning:</t>
  </si>
  <si>
    <t>Viktning i %</t>
  </si>
  <si>
    <t>Grönska på mark - Gräsmatta</t>
  </si>
  <si>
    <t>Biologisk mångfald</t>
  </si>
  <si>
    <t>Grönska på mark - Perennplantering</t>
  </si>
  <si>
    <t>Buller</t>
  </si>
  <si>
    <t>Grönska på mark - Naturlik plantering</t>
  </si>
  <si>
    <t>Dagvatten</t>
  </si>
  <si>
    <t>Grönska på mark - Regnträdgård</t>
  </si>
  <si>
    <t>Lokalklimat</t>
  </si>
  <si>
    <t>Vegetationsklädda tak 1 (2-7 cm)</t>
  </si>
  <si>
    <t>Luftkvalité - utan trafik</t>
  </si>
  <si>
    <t>Vegetationsklädda tak 2 (8-20 cm)</t>
  </si>
  <si>
    <t>Luftkvalité - med trafik</t>
  </si>
  <si>
    <t>Vegegtaionsklädda tak 3 (21-50 cm)</t>
  </si>
  <si>
    <t>Rekreation</t>
  </si>
  <si>
    <t>Vegetaionsklädda tak 4 (&gt; 50 cm)</t>
  </si>
  <si>
    <t>Totalt:</t>
  </si>
  <si>
    <t>Grönska på vägg</t>
  </si>
  <si>
    <t>Små träd &lt; 10 m</t>
  </si>
  <si>
    <t>Stora träd &gt; 10 m</t>
  </si>
  <si>
    <t>Stora, bevarade träd &gt; 10 m</t>
  </si>
  <si>
    <t>Buskar - Planteringar och häckar</t>
  </si>
  <si>
    <t>Buskar - Solitärer</t>
  </si>
  <si>
    <t>Täta hårdgjorda ytor</t>
  </si>
  <si>
    <t>Halvöppna hårdgjorda ytor</t>
  </si>
  <si>
    <t>Öppna hårdgjorda ytor</t>
  </si>
  <si>
    <t>Vattenytor</t>
  </si>
  <si>
    <t>Avvattnade hårdgjorda ytor till vegetationsytor</t>
  </si>
  <si>
    <t>Avvattnade gröna tak till vegetationsytor</t>
  </si>
  <si>
    <t>Avvattnade hårdgjorda ytor till regnträdgård/dike</t>
  </si>
  <si>
    <t>Avvattnade gröna tak till regnträdgård/dike</t>
  </si>
  <si>
    <t>Total yta</t>
  </si>
  <si>
    <t>Total ekoeffektiv yta</t>
  </si>
  <si>
    <t>Grönytefaktor värde</t>
  </si>
  <si>
    <t>Arbetsgång:</t>
  </si>
  <si>
    <r>
      <t>1. Ange trafiknivå i ruta B3</t>
    </r>
    <r>
      <rPr>
        <sz val="11"/>
        <rFont val="Calibri"/>
        <family val="2"/>
        <scheme val="minor"/>
      </rPr>
      <t>. Ange 1 eller 0.</t>
    </r>
  </si>
  <si>
    <r>
      <t>2. Om viktning av olika miljöutmaningar görs, fylls rutorna Q5</t>
    </r>
    <r>
      <rPr>
        <sz val="11"/>
        <rFont val="Calibri"/>
        <family val="2"/>
        <scheme val="minor"/>
      </rPr>
      <t>-Q12 i.</t>
    </r>
    <r>
      <rPr>
        <sz val="11"/>
        <color theme="1"/>
        <rFont val="Calibri"/>
        <family val="2"/>
        <scheme val="minor"/>
      </rPr>
      <t xml:space="preserve"> Den totala summan ska bli 100 %. </t>
    </r>
  </si>
  <si>
    <t>3. Fyll i den totala yta i m2 i ruta B34,  för det området som ni har ansvar för i planen.</t>
  </si>
  <si>
    <t>4. Välj bland olika ytor (A5 - A32) och fyll i arealen för respektive vald yta. Om viktning av miljöutmaningar inte gjorts, använd kolumn J. För viktade miljöutmaningar, använd kolumn M.</t>
  </si>
  <si>
    <t>5. Värdet för grönytefaktorn visas i ruta K36 alternativt ruta N36. Här ska du kommit upp i minst det satta målvärdet för detta område. Jämför med ruta J2.</t>
  </si>
  <si>
    <t>OBS: Till några av rutorna finns förklarade text.</t>
  </si>
  <si>
    <t>Här lägger du in en karta eller en skiss över det område som beräknas.</t>
  </si>
  <si>
    <t>Förtydligande instruktion för beräkningsformuläret</t>
  </si>
  <si>
    <t>Länken till manual för grönytefaktorer i plan- och exploateringsprojekt</t>
  </si>
  <si>
    <t xml:space="preserve">1) Det första moment är att ange trafiknivå och förutsättningarna för luftkvalitén. Detta görs i ruta 3B i beräkningsformuläret. Domineras planförslaget av ett mycket trafikerat gaturum med sluten/dålig ventilation sätts siffran till 1. Domineras planförslaget av en miljö utan trafik eller ett gaturum med lägre trafikbelastning, blandad bebyggelse med lägre byggnader och bredare gaturum sätts siffra till 0. Exempel på en miljö utan trafik kan vara en park eller en innergård.  </t>
  </si>
  <si>
    <t xml:space="preserve">2) Det andra steget är att fylla i eventuell viktning. Det är stadens förvaltningar som gemensamt kommer överens om viktningen. Viktningen fylls i under kolumn Q, enligt figuren nedan på beräkningsformuläret. När viktningen är inskriven i filen skickas den till exploatörer och de som ska utföra beräkningen för allmän platsmark. </t>
  </si>
  <si>
    <t>3) Grönytefaktorn beräknas med hjälp av storleken på de ytor som finns inom planområdet. För att kunna utföra beräkningen behöver projektören veta hur många kvadratmeter. respektive yta täcker. Om viktning har gjorts fyller man i kolumn M och om ingen viktning gjorts fyller man i kolumn J. Beskrivning av ytorna finns i på sid 14 i handläggarmanualen.                                                              Först beräknas alla ytor i marknivå: Vegetationsytor, markbeläggningar och vattenytor. Även ytan under buskar och träd ska tas med i ytberäkningen. Om det finns öppen jord under till exempel buskplanteringar räknas denna yta som en perennplantering eller ett vegetationsklätt tak, beroende på om ytan har kontakt med underliggande mark eller om den ligger på bjälklag. Efter att alla ytor i marknivå är storleksberäknade läggs eventuella ytor för gröna väggar och gröna tak in i beräkningen. Sen räknas också buskar och träd, som finns angett i beskrivningen för respektive yta.</t>
  </si>
  <si>
    <t>4) Grönytefaktorn beräknas automatiskt och läses av längst ned i kolumn J respektive M. Grönytefaktorn jämförs därefter med uppsatt målvärde. Om grönytefaktorn är högre än målvärdet är förslaget okej. Om grönytefaktorn är lägre än målnivån behöver mer grönyta/högre kvalitativ grönyta adderas och steg 3 upprepas.</t>
  </si>
  <si>
    <t>5 ) Beräkningsformuläret ska sparas i mappen K:\Planavdelningen\Planer\Bedömningsunderlag. Döp filen enligt; "xx/xxxx, detaljplanens namn, grönytefaktor". Underlaget är av värde vid uppföljningsarbete</t>
  </si>
  <si>
    <t>3. Fyll i den totala yta i m2 i ruta B34, för det området som ni har ansvar för i planen.</t>
  </si>
  <si>
    <t>4. Välj bland olika ytor (A5 - A32) och fyll i arealen för respektive vald yta. Om viktning av miljöutmaningar inte gjorts, använd kolumn J. För viktade miljöutmaningar, använd kolumn M. Jämför med ruta J2.</t>
  </si>
  <si>
    <t>5. Värdet för grönytefaktorn visas i ruta K36 alternativt ruta N36. Här ska du kommit upp i minst det satta målvärdet för detta område.</t>
  </si>
  <si>
    <t xml:space="preserve">Steg 1 och 2 görs internt i staden och exploatören börjar på steg 3. Steg 5 görs av stadsbyggnadskontoret </t>
  </si>
  <si>
    <t>https://intranat.goteborg.se/wps/myportal/int/helastaden/intranat-miljoarbete/intranat.miljoarbete.start/stadsplanering/gronytefaktorer-och-kompensationsatgarder/!ut/p/z1/nczNCsIwEATgZ_EJMk3SRo9ZhSWFskaoP7lIT6Wg1YP4_FZPelCCcxuYb1RSe5XG7j703W24jN1p6odUHcGrwGaJBltxiFI262idoQZq9xq4wgbWVteoPOCjZSGpYWKhUo7XhDinwkMWDASSdgKlBmd6fMSDNpoMwKL_8e9Pmf77IP2-v57bZ2YP-KAT8A!!/dz/d5/L2dBISEvZ0FBIS9nQSEh/</t>
  </si>
  <si>
    <t>Handläggarmanualen, där instruktionerna till beräkningsformuläret är hämtat, finns på Intranätet under Miljöarbete i staden - Stadsplanering- Grönytefaktorer och kompensationsåtgärder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</si>
</sst>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sz val="11"/>
      <color rgb="FF006100"/>
      <name val="Calibri"/>
      <family val="2"/>
      <scheme val="minor"/>
    </font>
    <font>
      <b/>
      <sz val="11"/>
      <color theme="1"/>
      <name val="Calibri"/>
      <family val="2"/>
      <scheme val="minor"/>
    </font>
    <font>
      <sz val="9"/>
      <color indexed="81"/>
      <name val="Tahoma"/>
      <family val="2"/>
    </font>
    <font>
      <sz val="11"/>
      <color rgb="FFFF0000"/>
      <name val="Calibri"/>
      <family val="2"/>
      <scheme val="minor"/>
    </font>
    <font>
      <sz val="11"/>
      <name val="Calibri"/>
      <family val="2"/>
      <scheme val="minor"/>
    </font>
    <font>
      <sz val="9"/>
      <color indexed="81"/>
      <name val="Tahoma"/>
      <charset val="1"/>
    </font>
    <font>
      <b/>
      <sz val="16"/>
      <color theme="1"/>
      <name val="Calibri"/>
      <family val="2"/>
      <scheme val="minor"/>
    </font>
    <font>
      <b/>
      <sz val="13"/>
      <color theme="1"/>
      <name val="Calibri"/>
      <family val="2"/>
      <scheme val="minor"/>
    </font>
    <font>
      <b/>
      <sz val="24"/>
      <color theme="1"/>
      <name val="Calibri"/>
      <family val="2"/>
      <scheme val="minor"/>
    </font>
    <font>
      <sz val="11"/>
      <color theme="3"/>
      <name val="Calibri"/>
      <family val="2"/>
      <scheme val="minor"/>
    </font>
    <font>
      <b/>
      <sz val="12"/>
      <color theme="1"/>
      <name val="Calibri"/>
      <family val="2"/>
      <scheme val="minor"/>
    </font>
    <font>
      <u/>
      <sz val="11"/>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2" applyNumberFormat="0" applyAlignment="0" applyProtection="0"/>
    <xf numFmtId="0" fontId="4" fillId="0" borderId="3" applyNumberFormat="0" applyFill="0" applyAlignment="0" applyProtection="0"/>
    <xf numFmtId="0" fontId="5" fillId="2" borderId="0" applyNumberFormat="0" applyBorder="0" applyAlignment="0" applyProtection="0"/>
    <xf numFmtId="0" fontId="6" fillId="0" borderId="4" applyNumberFormat="0" applyFill="0" applyAlignment="0" applyProtection="0"/>
    <xf numFmtId="0" fontId="16" fillId="0" borderId="0" applyNumberFormat="0" applyFill="0" applyBorder="0" applyAlignment="0" applyProtection="0"/>
  </cellStyleXfs>
  <cellXfs count="43">
    <xf numFmtId="0" fontId="0" fillId="0" borderId="0" xfId="0"/>
    <xf numFmtId="0" fontId="2" fillId="0" borderId="1" xfId="2" applyBorder="1"/>
    <xf numFmtId="0" fontId="2" fillId="0" borderId="0" xfId="2" applyBorder="1"/>
    <xf numFmtId="0" fontId="0" fillId="0" borderId="0" xfId="0" applyAlignment="1">
      <alignment horizontal="center"/>
    </xf>
    <xf numFmtId="2" fontId="0" fillId="0" borderId="0" xfId="0" applyNumberFormat="1"/>
    <xf numFmtId="0" fontId="0" fillId="3" borderId="0" xfId="0" applyFill="1" applyAlignment="1" applyProtection="1">
      <alignment horizontal="center"/>
      <protection locked="0"/>
    </xf>
    <xf numFmtId="0" fontId="0" fillId="3" borderId="0" xfId="0" applyFill="1" applyProtection="1">
      <protection locked="0"/>
    </xf>
    <xf numFmtId="9" fontId="0" fillId="3" borderId="0" xfId="1" applyFont="1" applyFill="1" applyProtection="1">
      <protection locked="0"/>
    </xf>
    <xf numFmtId="0" fontId="0" fillId="0" borderId="0" xfId="0" applyFill="1"/>
    <xf numFmtId="0" fontId="0" fillId="0" borderId="0" xfId="0" applyFill="1" applyAlignment="1">
      <alignment horizontal="center"/>
    </xf>
    <xf numFmtId="2" fontId="0" fillId="0" borderId="0" xfId="0" applyNumberFormat="1" applyFill="1"/>
    <xf numFmtId="0" fontId="6" fillId="0" borderId="4" xfId="6"/>
    <xf numFmtId="9" fontId="6" fillId="0" borderId="4" xfId="6" applyNumberFormat="1"/>
    <xf numFmtId="0" fontId="0" fillId="0" borderId="0" xfId="0" applyFill="1" applyAlignment="1">
      <alignment wrapText="1"/>
    </xf>
    <xf numFmtId="0" fontId="6" fillId="3" borderId="4" xfId="6" applyFill="1" applyProtection="1">
      <protection locked="0"/>
    </xf>
    <xf numFmtId="0" fontId="0" fillId="0" borderId="0" xfId="0" applyAlignment="1">
      <alignment wrapText="1"/>
    </xf>
    <xf numFmtId="0" fontId="8" fillId="0" borderId="0" xfId="0" applyFont="1"/>
    <xf numFmtId="0" fontId="6" fillId="0" borderId="1" xfId="2" applyFont="1" applyBorder="1" applyAlignment="1">
      <alignment wrapText="1"/>
    </xf>
    <xf numFmtId="0" fontId="6" fillId="0" borderId="0" xfId="2" applyFont="1" applyBorder="1" applyAlignment="1">
      <alignment wrapText="1"/>
    </xf>
    <xf numFmtId="0" fontId="6" fillId="0" borderId="0" xfId="2" applyFont="1" applyBorder="1"/>
    <xf numFmtId="0" fontId="6" fillId="0" borderId="3" xfId="4" applyFont="1"/>
    <xf numFmtId="0" fontId="13" fillId="0" borderId="3" xfId="4" applyFont="1" applyAlignment="1"/>
    <xf numFmtId="0" fontId="11" fillId="0" borderId="1" xfId="2" applyFont="1" applyBorder="1" applyAlignment="1"/>
    <xf numFmtId="0" fontId="12" fillId="0" borderId="2" xfId="3" applyFont="1" applyProtection="1"/>
    <xf numFmtId="0" fontId="12" fillId="0" borderId="2" xfId="3" applyFont="1" applyAlignment="1" applyProtection="1">
      <alignment wrapText="1"/>
    </xf>
    <xf numFmtId="0" fontId="12" fillId="0" borderId="2" xfId="3" applyFont="1" applyFill="1" applyAlignment="1" applyProtection="1">
      <alignment wrapText="1"/>
    </xf>
    <xf numFmtId="0" fontId="1" fillId="0" borderId="0" xfId="0" applyFont="1" applyProtection="1"/>
    <xf numFmtId="0" fontId="0" fillId="0" borderId="0" xfId="0" applyProtection="1"/>
    <xf numFmtId="0" fontId="12" fillId="0" borderId="2" xfId="3" applyFont="1" applyBorder="1" applyProtection="1"/>
    <xf numFmtId="0" fontId="15" fillId="0" borderId="0" xfId="0" applyFont="1" applyAlignment="1">
      <alignment wrapText="1"/>
    </xf>
    <xf numFmtId="164" fontId="0" fillId="0" borderId="0" xfId="0" applyNumberFormat="1"/>
    <xf numFmtId="0" fontId="9" fillId="3" borderId="0" xfId="5" applyFont="1" applyFill="1" applyBorder="1" applyProtection="1">
      <protection locked="0"/>
    </xf>
    <xf numFmtId="0" fontId="14" fillId="0" borderId="1" xfId="2" applyFont="1" applyFill="1" applyBorder="1" applyAlignment="1">
      <alignment horizontal="center"/>
    </xf>
    <xf numFmtId="0" fontId="9" fillId="3" borderId="0" xfId="2" applyFont="1" applyFill="1" applyBorder="1"/>
    <xf numFmtId="0" fontId="16" fillId="0" borderId="0" xfId="7"/>
    <xf numFmtId="0" fontId="17" fillId="0" borderId="0" xfId="0" applyFont="1"/>
    <xf numFmtId="0" fontId="0" fillId="0" borderId="5" xfId="0" applyFont="1" applyBorder="1" applyAlignment="1">
      <alignment wrapText="1"/>
    </xf>
    <xf numFmtId="0" fontId="0" fillId="0" borderId="5" xfId="0" applyBorder="1" applyAlignment="1">
      <alignment wrapText="1"/>
    </xf>
    <xf numFmtId="0" fontId="6" fillId="0" borderId="5" xfId="0" applyFont="1" applyBorder="1" applyAlignment="1">
      <alignment wrapText="1"/>
    </xf>
    <xf numFmtId="0" fontId="9" fillId="3" borderId="1" xfId="2" applyFont="1" applyFill="1" applyBorder="1" applyAlignment="1">
      <alignment horizontal="left"/>
    </xf>
    <xf numFmtId="0" fontId="6" fillId="0" borderId="0" xfId="6" applyBorder="1" applyAlignment="1">
      <alignment horizontal="center" wrapText="1"/>
    </xf>
    <xf numFmtId="0" fontId="12" fillId="0" borderId="0" xfId="3" applyFont="1" applyBorder="1" applyAlignment="1">
      <alignment horizontal="center" wrapText="1"/>
    </xf>
    <xf numFmtId="0" fontId="9" fillId="3" borderId="1" xfId="2" applyFont="1" applyFill="1" applyBorder="1" applyAlignment="1">
      <alignment horizontal="left"/>
    </xf>
  </cellXfs>
  <cellStyles count="8">
    <cellStyle name="Bra" xfId="5" builtinId="26"/>
    <cellStyle name="Hyperlänk" xfId="7" builtinId="8"/>
    <cellStyle name="Normal" xfId="0" builtinId="0"/>
    <cellStyle name="Procent" xfId="1" builtinId="5"/>
    <cellStyle name="Rubrik" xfId="2" builtinId="15"/>
    <cellStyle name="Rubrik 2" xfId="3" builtinId="17" customBuiltin="1"/>
    <cellStyle name="Rubrik 3" xfId="4" builtinId="18"/>
    <cellStyle name="Summa"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47625</xdr:rowOff>
    </xdr:from>
    <xdr:to>
      <xdr:col>8</xdr:col>
      <xdr:colOff>546081</xdr:colOff>
      <xdr:row>32</xdr:row>
      <xdr:rowOff>142875</xdr:rowOff>
    </xdr:to>
    <xdr:pic>
      <xdr:nvPicPr>
        <xdr:cNvPr id="2" name="Bildobjekt 1">
          <a:extLst>
            <a:ext uri="{FF2B5EF4-FFF2-40B4-BE49-F238E27FC236}">
              <a16:creationId xmlns:a16="http://schemas.microsoft.com/office/drawing/2014/main" id="{CA550335-893C-4EA1-B9A8-51CD99D1E4BC}"/>
            </a:ext>
          </a:extLst>
        </xdr:cNvPr>
        <xdr:cNvPicPr>
          <a:picLocks noChangeAspect="1"/>
        </xdr:cNvPicPr>
      </xdr:nvPicPr>
      <xdr:blipFill>
        <a:blip xmlns:r="http://schemas.openxmlformats.org/officeDocument/2006/relationships" r:embed="rId1"/>
        <a:stretch>
          <a:fillRect/>
        </a:stretch>
      </xdr:blipFill>
      <xdr:spPr>
        <a:xfrm>
          <a:off x="552450" y="238125"/>
          <a:ext cx="4870431" cy="6000750"/>
        </a:xfrm>
        <a:prstGeom prst="rect">
          <a:avLst/>
        </a:prstGeom>
      </xdr:spPr>
    </xdr:pic>
    <xdr:clientData/>
  </xdr:twoCellAnchor>
  <xdr:twoCellAnchor editAs="oneCell">
    <xdr:from>
      <xdr:col>10</xdr:col>
      <xdr:colOff>9525</xdr:colOff>
      <xdr:row>1</xdr:row>
      <xdr:rowOff>38100</xdr:rowOff>
    </xdr:from>
    <xdr:to>
      <xdr:col>20</xdr:col>
      <xdr:colOff>527080</xdr:colOff>
      <xdr:row>31</xdr:row>
      <xdr:rowOff>85725</xdr:rowOff>
    </xdr:to>
    <xdr:pic>
      <xdr:nvPicPr>
        <xdr:cNvPr id="3" name="Bildobjekt 3">
          <a:extLst>
            <a:ext uri="{FF2B5EF4-FFF2-40B4-BE49-F238E27FC236}">
              <a16:creationId xmlns:a16="http://schemas.microsoft.com/office/drawing/2014/main" id="{9EA2ED50-8199-436F-822B-794E6003CC75}"/>
            </a:ext>
          </a:extLst>
        </xdr:cNvPr>
        <xdr:cNvPicPr>
          <a:picLocks noChangeAspect="1"/>
        </xdr:cNvPicPr>
      </xdr:nvPicPr>
      <xdr:blipFill>
        <a:blip xmlns:r="http://schemas.openxmlformats.org/officeDocument/2006/relationships" r:embed="rId2"/>
        <a:stretch>
          <a:fillRect/>
        </a:stretch>
      </xdr:blipFill>
      <xdr:spPr>
        <a:xfrm>
          <a:off x="6105525" y="228600"/>
          <a:ext cx="6613555" cy="57626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intranat.goteborg.se/wps/wcm/myconnect/f78da323-1f2e-4c2f-ac69-4be1c78afeac/Manual+f%C3%B6r+gr%C3%B6nytefaktorer+i+plan-+och+exploateringsprojekt.pdf?MOD=AJPERES"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8277-6E07-4464-9E43-1EF1ACA9836F}">
  <dimension ref="A1:Q44"/>
  <sheetViews>
    <sheetView tabSelected="1" zoomScale="80" zoomScaleNormal="80" zoomScaleSheetLayoutView="90" workbookViewId="0">
      <selection activeCell="A3" sqref="A3"/>
    </sheetView>
  </sheetViews>
  <sheetFormatPr defaultRowHeight="14.5" x14ac:dyDescent="0.35"/>
  <cols>
    <col min="1" max="1" width="41.81640625" customWidth="1"/>
    <col min="2" max="2" width="12" customWidth="1"/>
    <col min="4" max="4" width="12" customWidth="1"/>
    <col min="5" max="5" width="14.81640625" customWidth="1"/>
    <col min="6" max="6" width="13.26953125" customWidth="1"/>
    <col min="7" max="7" width="13.81640625" customWidth="1"/>
    <col min="8" max="8" width="13.26953125" customWidth="1"/>
    <col min="9" max="9" width="12.81640625" customWidth="1"/>
    <col min="11" max="11" width="15" customWidth="1"/>
    <col min="12" max="12" width="10.54296875" customWidth="1"/>
    <col min="13" max="13" width="10" customWidth="1"/>
    <col min="14" max="14" width="14.7265625" customWidth="1"/>
    <col min="16" max="16" width="27.453125" customWidth="1"/>
    <col min="17" max="17" width="10.54296875" customWidth="1"/>
    <col min="19" max="19" width="25.26953125" customWidth="1"/>
  </cols>
  <sheetData>
    <row r="1" spans="1:17" ht="110.25" customHeight="1" thickBot="1" x14ac:dyDescent="0.6">
      <c r="A1" s="22" t="s">
        <v>0</v>
      </c>
      <c r="B1" s="1"/>
      <c r="C1" s="1"/>
      <c r="D1" s="1"/>
      <c r="E1" s="17" t="s">
        <v>1</v>
      </c>
      <c r="F1" s="42" t="s">
        <v>2</v>
      </c>
      <c r="G1" s="42"/>
      <c r="H1" s="1"/>
      <c r="I1" s="17" t="s">
        <v>3</v>
      </c>
      <c r="J1" s="39" t="s">
        <v>2</v>
      </c>
      <c r="K1" s="32"/>
      <c r="L1" s="1"/>
      <c r="M1" s="1"/>
      <c r="N1" s="1"/>
      <c r="O1" s="1"/>
      <c r="P1" s="1"/>
      <c r="Q1" s="1"/>
    </row>
    <row r="2" spans="1:17" ht="37.5" customHeight="1" thickTop="1" thickBot="1" x14ac:dyDescent="0.6">
      <c r="A2" s="20" t="s">
        <v>4</v>
      </c>
      <c r="B2" s="2"/>
      <c r="C2" s="2"/>
      <c r="D2" s="2"/>
      <c r="E2" s="18" t="s">
        <v>5</v>
      </c>
      <c r="F2" s="33" t="s">
        <v>2</v>
      </c>
      <c r="G2" s="2"/>
      <c r="H2" s="2"/>
      <c r="I2" s="19" t="s">
        <v>6</v>
      </c>
      <c r="J2" s="33" t="s">
        <v>2</v>
      </c>
      <c r="K2" s="2"/>
      <c r="L2" s="2"/>
      <c r="M2" s="2"/>
      <c r="N2" s="2"/>
      <c r="O2" s="2"/>
      <c r="P2" s="2"/>
      <c r="Q2" s="2"/>
    </row>
    <row r="3" spans="1:17" ht="117" customHeight="1" x14ac:dyDescent="0.55000000000000004">
      <c r="A3" s="15" t="s">
        <v>7</v>
      </c>
      <c r="B3" s="31"/>
      <c r="C3" s="2"/>
      <c r="D3" s="2"/>
      <c r="E3" s="2"/>
      <c r="F3" s="2"/>
      <c r="G3" s="2"/>
      <c r="H3" s="2"/>
      <c r="I3" s="2"/>
      <c r="J3" s="2"/>
      <c r="K3" s="2"/>
      <c r="L3" s="2"/>
      <c r="M3" s="2"/>
      <c r="N3" s="2"/>
      <c r="O3" s="2"/>
      <c r="P3" s="2"/>
      <c r="Q3" s="2"/>
    </row>
    <row r="4" spans="1:17" s="27" customFormat="1" ht="51.5" thickBot="1" x14ac:dyDescent="0.45">
      <c r="A4" s="28" t="s">
        <v>8</v>
      </c>
      <c r="B4" s="24" t="s">
        <v>9</v>
      </c>
      <c r="C4" s="25" t="s">
        <v>10</v>
      </c>
      <c r="D4" s="24" t="s">
        <v>11</v>
      </c>
      <c r="E4" s="24" t="s">
        <v>12</v>
      </c>
      <c r="F4" s="24" t="s">
        <v>13</v>
      </c>
      <c r="G4" s="24" t="s">
        <v>14</v>
      </c>
      <c r="H4" s="24" t="s">
        <v>15</v>
      </c>
      <c r="I4" s="24" t="s">
        <v>16</v>
      </c>
      <c r="J4" s="23" t="s">
        <v>17</v>
      </c>
      <c r="K4" s="24" t="s">
        <v>18</v>
      </c>
      <c r="L4" s="24" t="s">
        <v>19</v>
      </c>
      <c r="M4" s="24" t="s">
        <v>20</v>
      </c>
      <c r="N4" s="25" t="s">
        <v>18</v>
      </c>
      <c r="O4" s="26"/>
      <c r="P4" s="25" t="s">
        <v>21</v>
      </c>
      <c r="Q4" s="25" t="s">
        <v>22</v>
      </c>
    </row>
    <row r="5" spans="1:17" ht="15" thickTop="1" x14ac:dyDescent="0.35">
      <c r="A5" t="s">
        <v>23</v>
      </c>
      <c r="B5" s="3">
        <v>0.4</v>
      </c>
      <c r="C5" s="3">
        <v>1</v>
      </c>
      <c r="D5" s="3">
        <v>0.65</v>
      </c>
      <c r="E5" s="3">
        <v>0.3</v>
      </c>
      <c r="F5" s="3">
        <v>0.3</v>
      </c>
      <c r="G5" s="3">
        <v>0.2</v>
      </c>
      <c r="H5" s="3">
        <v>0.6</v>
      </c>
      <c r="I5" s="4">
        <f>((B5+C5+D5+E5+(IF(B3=1,G5,F5))+H5)/6)</f>
        <v>0.54166666666666663</v>
      </c>
      <c r="J5" s="5"/>
      <c r="K5">
        <f>(I5*J5)</f>
        <v>0</v>
      </c>
      <c r="L5">
        <f>((Q5*B5)+(Q6*C5)+(Q7*D5)+(Q9*E5)+(Q10*F5)+(Q11*G5)+(Q12*H5))</f>
        <v>0</v>
      </c>
      <c r="M5" s="6"/>
      <c r="N5">
        <f>M5*L5</f>
        <v>0</v>
      </c>
      <c r="P5" t="s">
        <v>24</v>
      </c>
      <c r="Q5" s="7">
        <v>0</v>
      </c>
    </row>
    <row r="6" spans="1:17" x14ac:dyDescent="0.35">
      <c r="A6" s="8" t="s">
        <v>25</v>
      </c>
      <c r="B6" s="9">
        <v>0.7</v>
      </c>
      <c r="C6" s="9">
        <v>1</v>
      </c>
      <c r="D6" s="9">
        <v>0.7</v>
      </c>
      <c r="E6" s="9">
        <v>0.4</v>
      </c>
      <c r="F6" s="9">
        <v>0.6</v>
      </c>
      <c r="G6" s="9">
        <v>0.6</v>
      </c>
      <c r="H6" s="9">
        <v>0.4</v>
      </c>
      <c r="I6" s="10">
        <f>((B6+C6+D6+E6+(IF(B3=1,G6,F6))+H6)/6)</f>
        <v>0.6333333333333333</v>
      </c>
      <c r="J6" s="5"/>
      <c r="K6" s="8">
        <f>(I6*J6)</f>
        <v>0</v>
      </c>
      <c r="L6" s="8">
        <f>((Q5*B6)+(Q6*C6)+(Q7*D6)+(Q9*E6)+(Q10*F6)+(Q11*G6)+(Q12*H6))</f>
        <v>0</v>
      </c>
      <c r="M6" s="6"/>
      <c r="N6">
        <f>M6*L6</f>
        <v>0</v>
      </c>
      <c r="P6" t="s">
        <v>26</v>
      </c>
      <c r="Q6" s="7">
        <v>0</v>
      </c>
    </row>
    <row r="7" spans="1:17" x14ac:dyDescent="0.35">
      <c r="A7" s="8" t="s">
        <v>27</v>
      </c>
      <c r="B7" s="9">
        <v>1</v>
      </c>
      <c r="C7" s="9">
        <v>1</v>
      </c>
      <c r="D7" s="9">
        <v>0.7</v>
      </c>
      <c r="E7" s="9">
        <v>0.4</v>
      </c>
      <c r="F7" s="9">
        <v>0.6</v>
      </c>
      <c r="G7" s="9">
        <v>0.6</v>
      </c>
      <c r="H7" s="9">
        <v>0.8</v>
      </c>
      <c r="I7" s="10">
        <f>((B7+C7+D7+E7+(IF(B3=1,G7,F7))+H7)/6)</f>
        <v>0.75</v>
      </c>
      <c r="J7" s="5"/>
      <c r="K7" s="8">
        <f>(I7*J7)</f>
        <v>0</v>
      </c>
      <c r="L7" s="8">
        <f>((Q5*B7)+(Q6*C7)+(Q7*D7)+(Q9*E7)+(Q10*F7)+(Q11*G7)+(Q12*H7))</f>
        <v>0</v>
      </c>
      <c r="M7" s="6"/>
      <c r="N7">
        <f t="shared" ref="N7:N15" si="0">M7*L7</f>
        <v>0</v>
      </c>
      <c r="P7" t="s">
        <v>28</v>
      </c>
      <c r="Q7" s="7">
        <v>0</v>
      </c>
    </row>
    <row r="8" spans="1:17" x14ac:dyDescent="0.35">
      <c r="A8" s="8" t="s">
        <v>29</v>
      </c>
      <c r="B8" s="9">
        <v>0.7</v>
      </c>
      <c r="C8" s="9">
        <v>0.5</v>
      </c>
      <c r="D8" s="9">
        <v>0.75</v>
      </c>
      <c r="E8" s="9">
        <v>0.4</v>
      </c>
      <c r="F8" s="9">
        <v>0.6</v>
      </c>
      <c r="G8" s="9">
        <v>0.6</v>
      </c>
      <c r="H8" s="9">
        <v>0.4</v>
      </c>
      <c r="I8" s="10">
        <f>((B8+C8+D8+E8+(IF(B3=1,G8,F8))+H8)/6)</f>
        <v>0.55833333333333335</v>
      </c>
      <c r="J8" s="5"/>
      <c r="K8" s="8">
        <f>(I8*J8)</f>
        <v>0</v>
      </c>
      <c r="L8" s="8">
        <f>((Q5*B8)+(Q6*C8)+(Q7*D8)+(Q9*E8)+(Q10*F8)+(Q11*G8)+(Q12*H8))</f>
        <v>0</v>
      </c>
      <c r="M8" s="6"/>
      <c r="N8">
        <f>M8*L8</f>
        <v>0</v>
      </c>
      <c r="Q8" s="7"/>
    </row>
    <row r="9" spans="1:17" x14ac:dyDescent="0.35">
      <c r="A9" s="8"/>
      <c r="B9" s="9"/>
      <c r="C9" s="9"/>
      <c r="D9" s="9"/>
      <c r="E9" s="9"/>
      <c r="F9" s="9"/>
      <c r="G9" s="9"/>
      <c r="H9" s="9"/>
      <c r="I9" s="10"/>
      <c r="J9" s="6"/>
      <c r="K9" s="8"/>
      <c r="L9" s="8"/>
      <c r="M9" s="6"/>
      <c r="P9" t="s">
        <v>30</v>
      </c>
      <c r="Q9" s="7">
        <v>0</v>
      </c>
    </row>
    <row r="10" spans="1:17" x14ac:dyDescent="0.35">
      <c r="A10" s="8" t="s">
        <v>31</v>
      </c>
      <c r="B10" s="9">
        <v>0.15</v>
      </c>
      <c r="C10" s="9">
        <v>0.6</v>
      </c>
      <c r="D10" s="9">
        <v>0.3</v>
      </c>
      <c r="E10" s="9">
        <v>0.1</v>
      </c>
      <c r="F10" s="9">
        <v>0.4</v>
      </c>
      <c r="G10" s="9">
        <v>0.65</v>
      </c>
      <c r="H10" s="9">
        <v>0</v>
      </c>
      <c r="I10" s="10">
        <f>((B10+C10+D10+E10+(IF(B3=1,G10,F10))+H10)/6)</f>
        <v>0.25833333333333336</v>
      </c>
      <c r="J10" s="5"/>
      <c r="K10" s="8">
        <f>I10*J10</f>
        <v>0</v>
      </c>
      <c r="L10" s="8">
        <f>((Q5*B10)+(Q6*C10)+(Q7*D10)+(Q9*E10)+(Q10*F10)+(Q11*G10)+(Q12*H10))</f>
        <v>0</v>
      </c>
      <c r="M10" s="6"/>
      <c r="N10">
        <f t="shared" si="0"/>
        <v>0</v>
      </c>
      <c r="P10" t="s">
        <v>32</v>
      </c>
      <c r="Q10" s="7">
        <v>0</v>
      </c>
    </row>
    <row r="11" spans="1:17" x14ac:dyDescent="0.35">
      <c r="A11" s="8" t="s">
        <v>33</v>
      </c>
      <c r="B11" s="9">
        <v>0.3</v>
      </c>
      <c r="C11" s="9">
        <v>1</v>
      </c>
      <c r="D11" s="9">
        <v>0.4</v>
      </c>
      <c r="E11" s="9">
        <v>0.15</v>
      </c>
      <c r="F11" s="9">
        <v>0.5</v>
      </c>
      <c r="G11" s="9">
        <v>0.7</v>
      </c>
      <c r="H11" s="9">
        <v>0</v>
      </c>
      <c r="I11" s="10">
        <f>((B11+C11+D11+E11+(IF(B3=1,G11,F11))+H11)/6)</f>
        <v>0.39166666666666666</v>
      </c>
      <c r="J11" s="6"/>
      <c r="K11" s="8">
        <f>I11*J11</f>
        <v>0</v>
      </c>
      <c r="L11" s="8">
        <f>((Q5*B11)+(Q6*C11)+(Q7*D11)+(Q9*E11)+(Q10*F11)+(Q11*G11)+(Q12*H11))</f>
        <v>0</v>
      </c>
      <c r="M11" s="6"/>
      <c r="N11">
        <f t="shared" si="0"/>
        <v>0</v>
      </c>
      <c r="P11" t="s">
        <v>34</v>
      </c>
      <c r="Q11" s="7">
        <v>0</v>
      </c>
    </row>
    <row r="12" spans="1:17" x14ac:dyDescent="0.35">
      <c r="A12" s="8" t="s">
        <v>35</v>
      </c>
      <c r="B12" s="9">
        <v>0.5</v>
      </c>
      <c r="C12" s="9">
        <v>1</v>
      </c>
      <c r="D12" s="9">
        <v>0.5</v>
      </c>
      <c r="E12" s="9">
        <v>0.2</v>
      </c>
      <c r="F12" s="9">
        <v>0.6</v>
      </c>
      <c r="G12" s="9">
        <v>0.75</v>
      </c>
      <c r="H12" s="9">
        <v>0.3</v>
      </c>
      <c r="I12" s="10">
        <f>((B12+C12+D12+E12+(IF(B3=1,G12,F12))+H12)/6)</f>
        <v>0.51666666666666672</v>
      </c>
      <c r="J12" s="6"/>
      <c r="K12" s="8">
        <f>I12*J12</f>
        <v>0</v>
      </c>
      <c r="L12" s="8">
        <f>((Q5*B12)+(Q6*C12)+(Q7*D12)+(Q9*E12)+(Q10*F12)+(Q11*G12)+(Q12*H12))</f>
        <v>0</v>
      </c>
      <c r="M12" s="6"/>
      <c r="N12">
        <f t="shared" si="0"/>
        <v>0</v>
      </c>
      <c r="P12" t="s">
        <v>36</v>
      </c>
      <c r="Q12" s="7">
        <v>0</v>
      </c>
    </row>
    <row r="13" spans="1:17" ht="15" thickBot="1" x14ac:dyDescent="0.4">
      <c r="A13" s="8" t="s">
        <v>37</v>
      </c>
      <c r="B13" s="9">
        <v>0.6</v>
      </c>
      <c r="C13" s="9">
        <v>1</v>
      </c>
      <c r="D13" s="9">
        <v>0.6</v>
      </c>
      <c r="E13" s="9">
        <v>0.3</v>
      </c>
      <c r="F13" s="9">
        <v>0.4</v>
      </c>
      <c r="G13" s="9">
        <v>0.5</v>
      </c>
      <c r="H13" s="9">
        <v>0.6</v>
      </c>
      <c r="I13" s="10">
        <f>((B13+C13+D13+E13+(IF(B3=1,G13,F13))+H13)/6)</f>
        <v>0.58333333333333337</v>
      </c>
      <c r="J13" s="5"/>
      <c r="K13" s="8">
        <f>I13*J13</f>
        <v>0</v>
      </c>
      <c r="L13" s="8">
        <f>((Q5*B13)+(Q6*C13)+(Q7*D13)+(Q9*E13)+(Q10*F13)+(Q11*G13)+(Q12*H13))</f>
        <v>0</v>
      </c>
      <c r="M13" s="6"/>
      <c r="N13">
        <f t="shared" si="0"/>
        <v>0</v>
      </c>
      <c r="P13" s="11" t="s">
        <v>38</v>
      </c>
      <c r="Q13" s="12">
        <f>SUM(Q5:Q12)</f>
        <v>0</v>
      </c>
    </row>
    <row r="14" spans="1:17" ht="15" thickTop="1" x14ac:dyDescent="0.35">
      <c r="A14" s="8"/>
      <c r="B14" s="9"/>
      <c r="C14" s="9"/>
      <c r="D14" s="9"/>
      <c r="E14" s="9"/>
      <c r="F14" s="9"/>
      <c r="G14" s="9"/>
      <c r="H14" s="9"/>
      <c r="I14" s="10"/>
      <c r="J14" s="6"/>
      <c r="K14" s="8"/>
      <c r="L14" s="8"/>
      <c r="M14" s="6"/>
    </row>
    <row r="15" spans="1:17" x14ac:dyDescent="0.35">
      <c r="A15" s="8" t="s">
        <v>39</v>
      </c>
      <c r="B15" s="9">
        <v>0.4</v>
      </c>
      <c r="C15" s="9">
        <v>0</v>
      </c>
      <c r="D15" s="9">
        <v>0.2</v>
      </c>
      <c r="E15" s="9">
        <f>((0.4+0.45)/2)</f>
        <v>0.42500000000000004</v>
      </c>
      <c r="F15" s="9">
        <v>0.6</v>
      </c>
      <c r="G15" s="9">
        <v>1</v>
      </c>
      <c r="H15" s="9">
        <v>0.4</v>
      </c>
      <c r="I15" s="10">
        <f>((B15+C15+D15+E15+(IF(B3=1,G15,F15))+H15)/6)</f>
        <v>0.33749999999999997</v>
      </c>
      <c r="J15" s="5"/>
      <c r="K15" s="8">
        <f>I15*J15</f>
        <v>0</v>
      </c>
      <c r="L15" s="8">
        <f>((Q5*B15)+(Q6*C15)+(Q7*D15)+(Q9*E15)+(Q10*F15)+(Q11*G15)+(Q12*H15))</f>
        <v>0</v>
      </c>
      <c r="M15" s="6"/>
      <c r="N15">
        <f t="shared" si="0"/>
        <v>0</v>
      </c>
    </row>
    <row r="16" spans="1:17" x14ac:dyDescent="0.35">
      <c r="A16" s="8"/>
      <c r="B16" s="9"/>
      <c r="C16" s="9"/>
      <c r="D16" s="9"/>
      <c r="E16" s="9"/>
      <c r="F16" s="9"/>
      <c r="G16" s="9"/>
      <c r="H16" s="9"/>
      <c r="I16" s="10"/>
      <c r="J16" s="6"/>
      <c r="K16" s="8"/>
      <c r="L16" s="8"/>
      <c r="M16" s="6"/>
      <c r="P16" s="16"/>
    </row>
    <row r="17" spans="1:14" x14ac:dyDescent="0.35">
      <c r="A17" s="8" t="s">
        <v>40</v>
      </c>
      <c r="B17" s="9">
        <f>((0.4+0.5)/2)</f>
        <v>0.45</v>
      </c>
      <c r="C17" s="9">
        <v>0</v>
      </c>
      <c r="D17" s="9">
        <v>0.9</v>
      </c>
      <c r="E17" s="9">
        <v>0.7</v>
      </c>
      <c r="F17" s="9">
        <v>0.7</v>
      </c>
      <c r="G17" s="9">
        <v>0.3</v>
      </c>
      <c r="H17" s="9">
        <v>0.5</v>
      </c>
      <c r="I17" s="10">
        <f>((B17+C17+D17+E17+(IF(B3=1,G17,F17))+H17)/6)</f>
        <v>0.54166666666666663</v>
      </c>
      <c r="J17" s="5"/>
      <c r="K17" s="8">
        <f>(I17*(J17*16))</f>
        <v>0</v>
      </c>
      <c r="L17" s="8">
        <f>((Q5*B17)+(Q6*C17)+(Q7*D17)+(Q9*E17)+(Q10*F17)+(Q11*G17)+(Q12*H17))</f>
        <v>0</v>
      </c>
      <c r="M17" s="6"/>
      <c r="N17">
        <f>L17*(M17*16)</f>
        <v>0</v>
      </c>
    </row>
    <row r="18" spans="1:14" x14ac:dyDescent="0.35">
      <c r="A18" s="8" t="s">
        <v>41</v>
      </c>
      <c r="B18" s="9">
        <v>0.8</v>
      </c>
      <c r="C18" s="9">
        <v>0</v>
      </c>
      <c r="D18" s="9">
        <v>1</v>
      </c>
      <c r="E18" s="9">
        <v>0.9</v>
      </c>
      <c r="F18" s="9">
        <v>0.9</v>
      </c>
      <c r="G18" s="9">
        <v>0</v>
      </c>
      <c r="H18" s="9">
        <v>0.8</v>
      </c>
      <c r="I18" s="10">
        <f>((B18+C18+D18+E18+(IF(B3=1,G18,F18))+H18)/6)</f>
        <v>0.73333333333333339</v>
      </c>
      <c r="J18" s="5"/>
      <c r="K18" s="8">
        <f>(I18*(J18*25))</f>
        <v>0</v>
      </c>
      <c r="L18" s="8">
        <f>((Q5*B18)+(Q6*C18)+(Q7*D18)+(Q9*E18)+(Q10*F18)+(Q11*G18)+(Q12*H18))</f>
        <v>0</v>
      </c>
      <c r="M18" s="6"/>
      <c r="N18">
        <f>L18*(M18*25)</f>
        <v>0</v>
      </c>
    </row>
    <row r="19" spans="1:14" x14ac:dyDescent="0.35">
      <c r="A19" s="8" t="s">
        <v>42</v>
      </c>
      <c r="B19" s="9">
        <v>1</v>
      </c>
      <c r="C19" s="9">
        <v>0</v>
      </c>
      <c r="D19" s="9">
        <v>1</v>
      </c>
      <c r="E19" s="9">
        <v>1</v>
      </c>
      <c r="F19" s="9">
        <v>0.9</v>
      </c>
      <c r="G19" s="9">
        <v>0</v>
      </c>
      <c r="H19" s="9">
        <v>1</v>
      </c>
      <c r="I19" s="10">
        <f>((B19+C19+D19+E19+(IF(B3=1,G19,F19))+H19)/6)</f>
        <v>0.81666666666666676</v>
      </c>
      <c r="J19" s="6"/>
      <c r="K19" s="8">
        <f>(I19*(J19*25))</f>
        <v>0</v>
      </c>
      <c r="L19" s="8">
        <f>((Q5*B19)+(Q6*C19)+(Q7*D19)+(Q9*E19)+(Q10*F19)+(Q11*G19)+(Q12*H19))</f>
        <v>0</v>
      </c>
      <c r="M19" s="6"/>
      <c r="N19">
        <f>L19*(M19*25)</f>
        <v>0</v>
      </c>
    </row>
    <row r="20" spans="1:14" x14ac:dyDescent="0.35">
      <c r="A20" s="8"/>
      <c r="B20" s="9"/>
      <c r="C20" s="9"/>
      <c r="D20" s="9"/>
      <c r="E20" s="9"/>
      <c r="F20" s="9"/>
      <c r="G20" s="9"/>
      <c r="H20" s="9"/>
      <c r="I20" s="10"/>
      <c r="J20" s="6"/>
      <c r="K20" s="8"/>
      <c r="L20" s="8"/>
      <c r="M20" s="6"/>
    </row>
    <row r="21" spans="1:14" x14ac:dyDescent="0.35">
      <c r="A21" s="8" t="s">
        <v>43</v>
      </c>
      <c r="B21" s="9">
        <v>0.4</v>
      </c>
      <c r="C21" s="9">
        <v>1</v>
      </c>
      <c r="D21" s="9">
        <v>0.8</v>
      </c>
      <c r="E21" s="9">
        <v>0.6</v>
      </c>
      <c r="F21" s="9">
        <v>0.8</v>
      </c>
      <c r="G21" s="9">
        <v>0.9</v>
      </c>
      <c r="H21" s="9">
        <v>0.8</v>
      </c>
      <c r="I21" s="10">
        <f>((B21+C21+D21+E21+(IF(B3=1,G21,F21))+H21)/6)</f>
        <v>0.73333333333333339</v>
      </c>
      <c r="J21" s="6"/>
      <c r="K21" s="8">
        <f>(I21*J21)</f>
        <v>0</v>
      </c>
      <c r="L21" s="8">
        <f>((Q5*B21)+(Q6*C21)+(Q7*D21)+(Q9*E21)+(Q10*F21)+(Q11*G21)+(Q12*H21))</f>
        <v>0</v>
      </c>
      <c r="M21" s="6"/>
      <c r="N21">
        <f>L21*M21</f>
        <v>0</v>
      </c>
    </row>
    <row r="22" spans="1:14" x14ac:dyDescent="0.35">
      <c r="A22" s="8" t="s">
        <v>44</v>
      </c>
      <c r="B22" s="9">
        <v>0.4</v>
      </c>
      <c r="C22" s="9">
        <v>1</v>
      </c>
      <c r="D22" s="9">
        <v>0.85</v>
      </c>
      <c r="E22" s="9">
        <v>0.65</v>
      </c>
      <c r="F22" s="9">
        <v>0.8</v>
      </c>
      <c r="G22" s="9">
        <v>0.85</v>
      </c>
      <c r="H22" s="9">
        <v>0.6</v>
      </c>
      <c r="I22" s="10">
        <f>((B22+C22+D22+E22+(IF(B3=1,G22,F22))+H22)/6)</f>
        <v>0.71666666666666667</v>
      </c>
      <c r="J22" s="5"/>
      <c r="K22" s="8">
        <f>(I22*(J22*4))</f>
        <v>0</v>
      </c>
      <c r="L22" s="8">
        <f>((Q5*B22)+(Q6*C22)+(Q7*D22)+(Q9*E22)+(Q10*F22)+(Q11*G22)+(Q12*H22))</f>
        <v>0</v>
      </c>
      <c r="M22" s="6"/>
      <c r="N22">
        <f>L22*(M22*4)</f>
        <v>0</v>
      </c>
    </row>
    <row r="23" spans="1:14" x14ac:dyDescent="0.35">
      <c r="A23" s="8"/>
      <c r="B23" s="9"/>
      <c r="C23" s="9"/>
      <c r="D23" s="9"/>
      <c r="E23" s="9"/>
      <c r="F23" s="9"/>
      <c r="G23" s="9"/>
      <c r="H23" s="9"/>
      <c r="I23" s="10"/>
      <c r="J23" s="6"/>
      <c r="K23" s="8"/>
      <c r="L23" s="8"/>
      <c r="M23" s="6"/>
    </row>
    <row r="24" spans="1:14" x14ac:dyDescent="0.35">
      <c r="A24" s="8" t="s">
        <v>45</v>
      </c>
      <c r="B24" s="9">
        <v>0</v>
      </c>
      <c r="C24" s="9">
        <v>0</v>
      </c>
      <c r="D24" s="9">
        <v>0</v>
      </c>
      <c r="E24" s="9">
        <v>0</v>
      </c>
      <c r="F24" s="9">
        <v>0</v>
      </c>
      <c r="G24" s="9">
        <v>0.1</v>
      </c>
      <c r="H24" s="9">
        <f>(0.2+0.3)/2</f>
        <v>0.25</v>
      </c>
      <c r="I24" s="10">
        <f>((B24+C24+D24+E24+(IF(B3=1,G24,F24))+H24)/6)</f>
        <v>4.1666666666666664E-2</v>
      </c>
      <c r="J24" s="5"/>
      <c r="K24" s="8">
        <f>(I24*J24)</f>
        <v>0</v>
      </c>
      <c r="L24" s="8">
        <f>((Q5*B24)+(Q6*C24)+(Q7*D24)+(Q9*E24)+(Q10*F24)+(Q11*G24)+(Q12*H24))</f>
        <v>0</v>
      </c>
      <c r="M24" s="6"/>
      <c r="N24">
        <f>L24*M24</f>
        <v>0</v>
      </c>
    </row>
    <row r="25" spans="1:14" x14ac:dyDescent="0.35">
      <c r="A25" s="8" t="s">
        <v>46</v>
      </c>
      <c r="B25" s="9">
        <v>0.1</v>
      </c>
      <c r="C25" s="9">
        <v>0.4</v>
      </c>
      <c r="D25" s="9">
        <v>0.3</v>
      </c>
      <c r="E25" s="9">
        <v>0.1</v>
      </c>
      <c r="F25" s="9">
        <v>0.1</v>
      </c>
      <c r="G25" s="9">
        <v>0</v>
      </c>
      <c r="H25" s="9">
        <v>0.5</v>
      </c>
      <c r="I25" s="10">
        <f>((B25+C25+D25+E25+(IF(B3=1,G25,F25))+H25)/6)</f>
        <v>0.25</v>
      </c>
      <c r="J25" s="5"/>
      <c r="K25" s="8">
        <f>(I25*J25)</f>
        <v>0</v>
      </c>
      <c r="L25" s="8">
        <f>((Q5*B25)+(Q6*C25)+(Q7*D25)+(Q9*E25)+(Q10*F25)+(Q11*G25)+(Q12*H25))</f>
        <v>0</v>
      </c>
      <c r="M25" s="6"/>
      <c r="N25">
        <f>L25*M25</f>
        <v>0</v>
      </c>
    </row>
    <row r="26" spans="1:14" x14ac:dyDescent="0.35">
      <c r="A26" s="8" t="s">
        <v>47</v>
      </c>
      <c r="B26" s="9">
        <v>0.2</v>
      </c>
      <c r="C26" s="9">
        <v>0.5</v>
      </c>
      <c r="D26" s="9">
        <v>0.4</v>
      </c>
      <c r="E26" s="9">
        <v>0.2</v>
      </c>
      <c r="F26" s="9">
        <v>0.1</v>
      </c>
      <c r="G26" s="9">
        <v>0.1</v>
      </c>
      <c r="H26" s="9">
        <v>0.1</v>
      </c>
      <c r="I26" s="10">
        <f>((B26+C26+D26+E26+(IF(B3=1,G26,F26))+H26)/6)</f>
        <v>0.25000000000000006</v>
      </c>
      <c r="J26" s="6"/>
      <c r="K26" s="8">
        <f>I26*J26</f>
        <v>0</v>
      </c>
      <c r="L26" s="8">
        <f>((Q5*B26)+(Q6*C26)+(Q7*D26)+(Q9*E26)+(Q10*F26)+(Q11*G26)+(Q12*H26))</f>
        <v>0</v>
      </c>
      <c r="M26" s="6"/>
      <c r="N26">
        <f>L26*M26</f>
        <v>0</v>
      </c>
    </row>
    <row r="27" spans="1:14" x14ac:dyDescent="0.35">
      <c r="A27" s="8"/>
      <c r="B27" s="9"/>
      <c r="C27" s="9"/>
      <c r="D27" s="9"/>
      <c r="E27" s="9"/>
      <c r="F27" s="9"/>
      <c r="G27" s="9"/>
      <c r="H27" s="9"/>
      <c r="I27" s="10"/>
      <c r="J27" s="6"/>
      <c r="K27" s="8"/>
      <c r="L27" s="8"/>
      <c r="M27" s="6"/>
    </row>
    <row r="28" spans="1:14" x14ac:dyDescent="0.35">
      <c r="A28" s="8" t="s">
        <v>48</v>
      </c>
      <c r="B28" s="9">
        <v>1</v>
      </c>
      <c r="C28" s="9">
        <v>0</v>
      </c>
      <c r="D28" s="9">
        <v>0.8</v>
      </c>
      <c r="E28" s="9">
        <v>0.25</v>
      </c>
      <c r="F28" s="9">
        <v>0.2</v>
      </c>
      <c r="G28" s="9">
        <v>0.3</v>
      </c>
      <c r="H28" s="9">
        <v>0.8</v>
      </c>
      <c r="I28" s="10">
        <f>((B28+C28+D28+E28+(IF(B3=1,G28,F28))+H28)/6)</f>
        <v>0.5083333333333333</v>
      </c>
      <c r="J28" s="5"/>
      <c r="K28" s="8">
        <f>I28*J28</f>
        <v>0</v>
      </c>
      <c r="L28" s="8">
        <f>((Q5*B28)+(Q6*C28)+(Q7*D28)+(Q9*E28)+(Q10*F28)+(Q11*G28)+(Q12*H28))</f>
        <v>0</v>
      </c>
      <c r="M28" s="6"/>
      <c r="N28">
        <f>L28*M28</f>
        <v>0</v>
      </c>
    </row>
    <row r="29" spans="1:14" x14ac:dyDescent="0.35">
      <c r="A29" s="13" t="s">
        <v>49</v>
      </c>
      <c r="B29" s="9">
        <v>0</v>
      </c>
      <c r="C29" s="9">
        <v>0</v>
      </c>
      <c r="D29" s="9">
        <v>0.5</v>
      </c>
      <c r="E29" s="9">
        <v>0</v>
      </c>
      <c r="F29" s="9">
        <v>0</v>
      </c>
      <c r="G29" s="9">
        <v>0</v>
      </c>
      <c r="H29" s="9">
        <v>0</v>
      </c>
      <c r="I29" s="10">
        <f>((B29+C29+D29+E29+IF(B3=0,F29,G29))/6)</f>
        <v>8.3333333333333329E-2</v>
      </c>
      <c r="J29" s="6"/>
      <c r="K29" s="8">
        <f>I29*J29</f>
        <v>0</v>
      </c>
      <c r="L29" s="8">
        <f>((Q5*B29)+(Q6*C29)+(Q7*D29)+(Q9*E29)+(Q10*F29)+(Q11*G29)+(Q12*H29))</f>
        <v>0</v>
      </c>
      <c r="M29" s="6"/>
      <c r="N29">
        <f>L29*M29</f>
        <v>0</v>
      </c>
    </row>
    <row r="30" spans="1:14" x14ac:dyDescent="0.35">
      <c r="A30" s="8" t="s">
        <v>50</v>
      </c>
      <c r="B30" s="9">
        <v>0</v>
      </c>
      <c r="C30" s="9">
        <v>0</v>
      </c>
      <c r="D30" s="9">
        <v>0.5</v>
      </c>
      <c r="E30" s="9">
        <v>0</v>
      </c>
      <c r="F30" s="9">
        <v>0</v>
      </c>
      <c r="G30" s="9">
        <v>0</v>
      </c>
      <c r="H30" s="9">
        <v>0</v>
      </c>
      <c r="I30" s="10">
        <f>((B30+C30+D30+E30+IF(B4=0,F30,G30))/6)</f>
        <v>8.3333333333333329E-2</v>
      </c>
      <c r="J30" s="5"/>
      <c r="K30" s="8">
        <f>I30*J30</f>
        <v>0</v>
      </c>
      <c r="L30" s="8">
        <f>((Q5*B30)+(Q6*C30)+(Q7*D30)+(Q9*E30)+(Q10*F30)+(Q11*G30)+(Q12*H30))</f>
        <v>0</v>
      </c>
      <c r="M30" s="6"/>
      <c r="N30">
        <f>L30*M30</f>
        <v>0</v>
      </c>
    </row>
    <row r="31" spans="1:14" ht="29" x14ac:dyDescent="0.35">
      <c r="A31" s="13" t="s">
        <v>51</v>
      </c>
      <c r="B31" s="9">
        <v>0</v>
      </c>
      <c r="C31" s="9">
        <v>0</v>
      </c>
      <c r="D31" s="9">
        <v>1</v>
      </c>
      <c r="E31" s="9">
        <v>0</v>
      </c>
      <c r="F31" s="9">
        <v>0</v>
      </c>
      <c r="G31" s="9">
        <v>0</v>
      </c>
      <c r="H31" s="9">
        <v>0</v>
      </c>
      <c r="I31" s="10">
        <f>((B31+C31+D31+E31+IF(B5=0,F31,G31))/6)</f>
        <v>0.16666666666666666</v>
      </c>
      <c r="J31" s="5"/>
      <c r="K31" s="8">
        <f>I31*J31</f>
        <v>0</v>
      </c>
      <c r="L31" s="8">
        <f>((Q5*B31)+(Q6*C31)+(Q7*D31)+(Q9*E31)+(Q10*F31)+(Q11*G31)+(Q12*H31))</f>
        <v>0</v>
      </c>
      <c r="M31" s="6"/>
      <c r="N31">
        <f>L31*M31</f>
        <v>0</v>
      </c>
    </row>
    <row r="32" spans="1:14" x14ac:dyDescent="0.35">
      <c r="A32" s="13" t="s">
        <v>52</v>
      </c>
      <c r="B32" s="9">
        <v>0</v>
      </c>
      <c r="C32" s="9">
        <v>0</v>
      </c>
      <c r="D32" s="9">
        <v>0.55000000000000004</v>
      </c>
      <c r="E32" s="9">
        <v>0</v>
      </c>
      <c r="F32" s="9">
        <v>0</v>
      </c>
      <c r="G32" s="9">
        <v>0</v>
      </c>
      <c r="H32" s="9">
        <v>0</v>
      </c>
      <c r="I32" s="10">
        <f>((B32+C32+D32+E32+IF(B6=0,F32,G32))/6)</f>
        <v>9.1666666666666674E-2</v>
      </c>
      <c r="J32" s="6"/>
      <c r="K32" s="8">
        <f>I32*J32</f>
        <v>0</v>
      </c>
      <c r="L32" s="8">
        <f>((Q5*B32)+(Q6*C32)+(Q7*D32)+(Q9*E32)+(Q10*F32)+(Q11*G32)+(Q12*H32))</f>
        <v>0</v>
      </c>
      <c r="M32" s="6"/>
      <c r="N32">
        <f>L32*M32</f>
        <v>0</v>
      </c>
    </row>
    <row r="33" spans="1:14" x14ac:dyDescent="0.35">
      <c r="A33" s="8"/>
      <c r="B33" s="8"/>
      <c r="C33" s="8"/>
      <c r="D33" s="8"/>
      <c r="E33" s="8"/>
      <c r="F33" s="8"/>
      <c r="G33" s="8"/>
      <c r="H33" s="8"/>
      <c r="I33" s="8"/>
      <c r="J33" s="8"/>
      <c r="K33" s="8"/>
      <c r="L33" s="8"/>
      <c r="M33" s="8"/>
    </row>
    <row r="34" spans="1:14" ht="15" thickBot="1" x14ac:dyDescent="0.4">
      <c r="A34" s="11" t="s">
        <v>53</v>
      </c>
      <c r="B34" s="14"/>
      <c r="I34" s="40" t="s">
        <v>54</v>
      </c>
      <c r="J34" s="40"/>
      <c r="K34" s="11">
        <f>SUM(K5:K32)</f>
        <v>0</v>
      </c>
      <c r="N34" s="11">
        <f>SUM(N5:N32)</f>
        <v>0</v>
      </c>
    </row>
    <row r="35" spans="1:14" ht="15" thickTop="1" x14ac:dyDescent="0.35"/>
    <row r="36" spans="1:14" ht="17" x14ac:dyDescent="0.4">
      <c r="I36" s="41" t="s">
        <v>55</v>
      </c>
      <c r="J36" s="41"/>
      <c r="K36" t="e">
        <f>(K34/B34)</f>
        <v>#DIV/0!</v>
      </c>
      <c r="N36" s="30" t="e">
        <f>N34/B34</f>
        <v>#DIV/0!</v>
      </c>
    </row>
    <row r="38" spans="1:14" ht="38.25" customHeight="1" thickBot="1" x14ac:dyDescent="0.75">
      <c r="A38" s="21" t="s">
        <v>56</v>
      </c>
    </row>
    <row r="39" spans="1:14" ht="33" customHeight="1" x14ac:dyDescent="0.35">
      <c r="A39" s="15" t="s">
        <v>57</v>
      </c>
    </row>
    <row r="40" spans="1:14" ht="52.5" customHeight="1" x14ac:dyDescent="0.35">
      <c r="A40" s="15" t="s">
        <v>58</v>
      </c>
    </row>
    <row r="41" spans="1:14" ht="30.4" customHeight="1" x14ac:dyDescent="0.35">
      <c r="A41" s="15" t="s">
        <v>59</v>
      </c>
    </row>
    <row r="42" spans="1:14" ht="84" customHeight="1" x14ac:dyDescent="0.35">
      <c r="A42" s="15" t="s">
        <v>60</v>
      </c>
    </row>
    <row r="43" spans="1:14" ht="67.5" customHeight="1" x14ac:dyDescent="0.35">
      <c r="A43" s="15" t="s">
        <v>61</v>
      </c>
    </row>
    <row r="44" spans="1:14" x14ac:dyDescent="0.35">
      <c r="A44" s="15" t="s">
        <v>62</v>
      </c>
    </row>
  </sheetData>
  <mergeCells count="3">
    <mergeCell ref="I34:J34"/>
    <mergeCell ref="I36:J36"/>
    <mergeCell ref="F1:G1"/>
  </mergeCells>
  <pageMargins left="0.7" right="0.7" top="0.75" bottom="0.75" header="0.3" footer="0.3"/>
  <pageSetup paperSize="9"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F7210-5568-4DD6-AB0E-579DF8C915CC}">
  <dimension ref="A1"/>
  <sheetViews>
    <sheetView workbookViewId="0">
      <selection activeCell="A11" sqref="A11"/>
    </sheetView>
  </sheetViews>
  <sheetFormatPr defaultRowHeight="14.5" x14ac:dyDescent="0.35"/>
  <cols>
    <col min="1" max="1" width="47.1796875" customWidth="1"/>
  </cols>
  <sheetData>
    <row r="1" spans="1:1" ht="31" x14ac:dyDescent="0.35">
      <c r="A1" s="29" t="s">
        <v>63</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707B-7EB1-4002-81D8-22B26EFF6FAB}">
  <dimension ref="A1"/>
  <sheetViews>
    <sheetView workbookViewId="0">
      <selection activeCell="F39" sqref="F39"/>
    </sheetView>
  </sheetViews>
  <sheetFormatPr defaultRowHeight="14.5" x14ac:dyDescent="0.3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464A-6300-40AD-855B-7523768EC01E}">
  <dimension ref="C2:E14"/>
  <sheetViews>
    <sheetView workbookViewId="0">
      <selection activeCell="E10" sqref="E10"/>
    </sheetView>
  </sheetViews>
  <sheetFormatPr defaultRowHeight="14.5" x14ac:dyDescent="0.35"/>
  <cols>
    <col min="1" max="1" width="4.26953125" customWidth="1"/>
    <col min="2" max="2" width="4.7265625" customWidth="1"/>
    <col min="3" max="3" width="70.81640625" customWidth="1"/>
    <col min="5" max="5" width="65.1796875" customWidth="1"/>
  </cols>
  <sheetData>
    <row r="2" spans="3:5" ht="18.5" x14ac:dyDescent="0.45">
      <c r="C2" s="35" t="s">
        <v>64</v>
      </c>
    </row>
    <row r="3" spans="3:5" ht="18.5" x14ac:dyDescent="0.45">
      <c r="C3" s="35"/>
      <c r="E3" t="s">
        <v>76</v>
      </c>
    </row>
    <row r="4" spans="3:5" ht="29" x14ac:dyDescent="0.35">
      <c r="C4" s="38" t="s">
        <v>74</v>
      </c>
      <c r="E4" s="34" t="s">
        <v>65</v>
      </c>
    </row>
    <row r="5" spans="3:5" x14ac:dyDescent="0.35">
      <c r="E5" t="s">
        <v>75</v>
      </c>
    </row>
    <row r="6" spans="3:5" ht="105" customHeight="1" x14ac:dyDescent="0.35">
      <c r="C6" s="36" t="s">
        <v>66</v>
      </c>
    </row>
    <row r="7" spans="3:5" ht="13.5" customHeight="1" x14ac:dyDescent="0.35">
      <c r="C7" s="15"/>
    </row>
    <row r="8" spans="3:5" ht="79.5" customHeight="1" x14ac:dyDescent="0.35">
      <c r="C8" s="37" t="s">
        <v>67</v>
      </c>
    </row>
    <row r="9" spans="3:5" x14ac:dyDescent="0.35">
      <c r="C9" s="15"/>
    </row>
    <row r="10" spans="3:5" ht="194.25" customHeight="1" x14ac:dyDescent="0.35">
      <c r="C10" s="37" t="s">
        <v>68</v>
      </c>
    </row>
    <row r="12" spans="3:5" ht="72.75" customHeight="1" x14ac:dyDescent="0.35">
      <c r="C12" s="37" t="s">
        <v>69</v>
      </c>
    </row>
    <row r="14" spans="3:5" ht="58.5" customHeight="1" x14ac:dyDescent="0.35">
      <c r="C14" s="37" t="s">
        <v>70</v>
      </c>
    </row>
  </sheetData>
  <hyperlinks>
    <hyperlink ref="E4" r:id="rId1" xr:uid="{F519F4E9-759D-46C5-B57A-894A561EEB8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14D4-30F9-4C43-9D20-D252F0BCD520}">
  <dimension ref="A1:Q44"/>
  <sheetViews>
    <sheetView zoomScale="90" zoomScaleNormal="90" workbookViewId="0">
      <selection activeCell="I2" sqref="I2"/>
    </sheetView>
  </sheetViews>
  <sheetFormatPr defaultRowHeight="14.5" x14ac:dyDescent="0.35"/>
  <cols>
    <col min="1" max="1" width="41.81640625" customWidth="1"/>
    <col min="2" max="2" width="12" customWidth="1"/>
    <col min="4" max="4" width="12" customWidth="1"/>
    <col min="5" max="5" width="14.81640625" customWidth="1"/>
    <col min="6" max="6" width="13.26953125" customWidth="1"/>
    <col min="7" max="7" width="13.81640625" customWidth="1"/>
    <col min="8" max="8" width="13.26953125" customWidth="1"/>
    <col min="9" max="9" width="12.81640625" customWidth="1"/>
    <col min="11" max="11" width="15" customWidth="1"/>
    <col min="12" max="12" width="10.54296875" customWidth="1"/>
    <col min="13" max="13" width="10" customWidth="1"/>
    <col min="14" max="14" width="14.7265625" customWidth="1"/>
    <col min="16" max="16" width="27.453125" customWidth="1"/>
    <col min="17" max="17" width="10.54296875" customWidth="1"/>
    <col min="19" max="19" width="25.26953125" customWidth="1"/>
  </cols>
  <sheetData>
    <row r="1" spans="1:17" ht="46" thickBot="1" x14ac:dyDescent="0.6">
      <c r="A1" s="22" t="s">
        <v>0</v>
      </c>
      <c r="B1" s="1"/>
      <c r="C1" s="1"/>
      <c r="D1" s="1"/>
      <c r="E1" s="17" t="s">
        <v>1</v>
      </c>
      <c r="F1" s="42" t="s">
        <v>2</v>
      </c>
      <c r="G1" s="42"/>
      <c r="H1" s="1"/>
      <c r="I1" s="17" t="s">
        <v>3</v>
      </c>
      <c r="J1" s="39" t="s">
        <v>2</v>
      </c>
      <c r="K1" s="32"/>
      <c r="L1" s="1"/>
      <c r="M1" s="1"/>
      <c r="N1" s="1"/>
      <c r="O1" s="1"/>
      <c r="P1" s="1"/>
      <c r="Q1" s="1"/>
    </row>
    <row r="2" spans="1:17" ht="37.5" customHeight="1" thickTop="1" thickBot="1" x14ac:dyDescent="0.6">
      <c r="A2" s="20" t="s">
        <v>4</v>
      </c>
      <c r="B2" s="2"/>
      <c r="C2" s="2"/>
      <c r="D2" s="2"/>
      <c r="E2" s="18" t="s">
        <v>5</v>
      </c>
      <c r="F2" s="33" t="s">
        <v>2</v>
      </c>
      <c r="G2" s="2"/>
      <c r="H2" s="2"/>
      <c r="I2" s="19" t="s">
        <v>6</v>
      </c>
      <c r="J2" s="33">
        <v>0.35</v>
      </c>
      <c r="K2" s="2"/>
      <c r="L2" s="2"/>
      <c r="M2" s="2"/>
      <c r="N2" s="2"/>
      <c r="O2" s="2"/>
      <c r="P2" s="2"/>
      <c r="Q2" s="2"/>
    </row>
    <row r="3" spans="1:17" ht="118.5" customHeight="1" x14ac:dyDescent="0.55000000000000004">
      <c r="A3" s="15" t="s">
        <v>7</v>
      </c>
      <c r="B3" s="31">
        <v>0</v>
      </c>
      <c r="C3" s="2"/>
      <c r="D3" s="2"/>
      <c r="E3" s="2"/>
      <c r="F3" s="2"/>
      <c r="G3" s="2"/>
      <c r="H3" s="2"/>
      <c r="I3" s="2"/>
      <c r="J3" s="2"/>
      <c r="K3" s="2"/>
      <c r="L3" s="2"/>
      <c r="M3" s="2"/>
      <c r="N3" s="2"/>
      <c r="O3" s="2"/>
      <c r="P3" s="2"/>
      <c r="Q3" s="2"/>
    </row>
    <row r="4" spans="1:17" s="27" customFormat="1" ht="51.5" thickBot="1" x14ac:dyDescent="0.45">
      <c r="A4" s="28" t="s">
        <v>8</v>
      </c>
      <c r="B4" s="24" t="s">
        <v>9</v>
      </c>
      <c r="C4" s="25" t="s">
        <v>10</v>
      </c>
      <c r="D4" s="24" t="s">
        <v>11</v>
      </c>
      <c r="E4" s="24" t="s">
        <v>12</v>
      </c>
      <c r="F4" s="24" t="s">
        <v>13</v>
      </c>
      <c r="G4" s="24" t="s">
        <v>14</v>
      </c>
      <c r="H4" s="24" t="s">
        <v>15</v>
      </c>
      <c r="I4" s="24" t="s">
        <v>16</v>
      </c>
      <c r="J4" s="23" t="s">
        <v>17</v>
      </c>
      <c r="K4" s="24" t="s">
        <v>18</v>
      </c>
      <c r="L4" s="24" t="s">
        <v>19</v>
      </c>
      <c r="M4" s="24" t="s">
        <v>20</v>
      </c>
      <c r="N4" s="25" t="s">
        <v>18</v>
      </c>
      <c r="O4" s="26"/>
      <c r="P4" s="25" t="s">
        <v>21</v>
      </c>
      <c r="Q4" s="25" t="s">
        <v>22</v>
      </c>
    </row>
    <row r="5" spans="1:17" ht="15" thickTop="1" x14ac:dyDescent="0.35">
      <c r="A5" t="s">
        <v>23</v>
      </c>
      <c r="B5" s="3">
        <v>0.4</v>
      </c>
      <c r="C5" s="3">
        <v>1</v>
      </c>
      <c r="D5" s="3">
        <v>0.65</v>
      </c>
      <c r="E5" s="3">
        <v>0.3</v>
      </c>
      <c r="F5" s="3">
        <v>0.3</v>
      </c>
      <c r="G5" s="3">
        <v>0.2</v>
      </c>
      <c r="H5" s="3">
        <v>0.6</v>
      </c>
      <c r="I5" s="4">
        <f>((B5+C5+D5+E5+(IF(B3=1,G5,F5))+H5)/6)</f>
        <v>0.54166666666666663</v>
      </c>
      <c r="J5" s="5"/>
      <c r="K5">
        <f>(I5*J5)</f>
        <v>0</v>
      </c>
      <c r="L5">
        <f>((Q5*B5)+(Q6*C5)+(Q7*D5)+(Q9*E5)+(Q10*F5)+(Q11*G5)+(Q12*H5))</f>
        <v>0.48000000000000004</v>
      </c>
      <c r="M5" s="6">
        <v>3500</v>
      </c>
      <c r="N5">
        <f>M5*L5</f>
        <v>1680.0000000000002</v>
      </c>
      <c r="P5" t="s">
        <v>24</v>
      </c>
      <c r="Q5" s="7">
        <v>0.4</v>
      </c>
    </row>
    <row r="6" spans="1:17" x14ac:dyDescent="0.35">
      <c r="A6" s="8" t="s">
        <v>25</v>
      </c>
      <c r="B6" s="9">
        <v>0.7</v>
      </c>
      <c r="C6" s="9">
        <v>1</v>
      </c>
      <c r="D6" s="9">
        <v>0.7</v>
      </c>
      <c r="E6" s="9">
        <v>0.4</v>
      </c>
      <c r="F6" s="9">
        <v>0.6</v>
      </c>
      <c r="G6" s="9">
        <v>0.6</v>
      </c>
      <c r="H6" s="9">
        <v>0.4</v>
      </c>
      <c r="I6" s="10">
        <f>((B6+C6+D6+E6+(IF(B3=1,G6,F6))+H6)/6)</f>
        <v>0.6333333333333333</v>
      </c>
      <c r="J6" s="5"/>
      <c r="K6" s="8">
        <f>(I6*J6)</f>
        <v>0</v>
      </c>
      <c r="L6" s="8">
        <f>((Q5*B6)+(Q6*C6)+(Q7*D6)+(Q9*E6)+(Q10*F6)+(Q11*G6)+(Q12*H6))</f>
        <v>0.67999999999999994</v>
      </c>
      <c r="M6" s="6">
        <v>600</v>
      </c>
      <c r="N6">
        <f>M6*L6</f>
        <v>407.99999999999994</v>
      </c>
      <c r="P6" t="s">
        <v>26</v>
      </c>
      <c r="Q6" s="7">
        <v>0</v>
      </c>
    </row>
    <row r="7" spans="1:17" x14ac:dyDescent="0.35">
      <c r="A7" s="8" t="s">
        <v>27</v>
      </c>
      <c r="B7" s="9">
        <v>1</v>
      </c>
      <c r="C7" s="9">
        <v>1</v>
      </c>
      <c r="D7" s="9">
        <v>0.7</v>
      </c>
      <c r="E7" s="9">
        <v>0.4</v>
      </c>
      <c r="F7" s="9">
        <v>0.6</v>
      </c>
      <c r="G7" s="9">
        <v>0.6</v>
      </c>
      <c r="H7" s="9">
        <v>0.8</v>
      </c>
      <c r="I7" s="10">
        <f>((B7+C7+D7+E7+(IF(B3=1,G7,F7))+H7)/6)</f>
        <v>0.75</v>
      </c>
      <c r="J7" s="5"/>
      <c r="K7" s="8">
        <f>(I7*J7)</f>
        <v>0</v>
      </c>
      <c r="L7" s="8">
        <f>((Q5*B7)+(Q6*C7)+(Q7*D7)+(Q9*E7)+(Q10*F7)+(Q11*G7)+(Q12*H7))</f>
        <v>0.79999999999999993</v>
      </c>
      <c r="M7" s="6">
        <v>300</v>
      </c>
      <c r="N7">
        <f t="shared" ref="N7:N15" si="0">M7*L7</f>
        <v>239.99999999999997</v>
      </c>
      <c r="P7" t="s">
        <v>28</v>
      </c>
      <c r="Q7" s="7">
        <v>0.4</v>
      </c>
    </row>
    <row r="8" spans="1:17" x14ac:dyDescent="0.35">
      <c r="A8" s="8" t="s">
        <v>29</v>
      </c>
      <c r="B8" s="9">
        <v>0.7</v>
      </c>
      <c r="C8" s="9">
        <v>0.5</v>
      </c>
      <c r="D8" s="9">
        <v>0.75</v>
      </c>
      <c r="E8" s="9">
        <v>0.4</v>
      </c>
      <c r="F8" s="9">
        <v>0.6</v>
      </c>
      <c r="G8" s="9">
        <v>0.6</v>
      </c>
      <c r="H8" s="9">
        <v>0.4</v>
      </c>
      <c r="I8" s="10">
        <f>((B8+C8+D8+E8+(IF(B3=1,G8,F8))+H8)/6)</f>
        <v>0.55833333333333335</v>
      </c>
      <c r="J8" s="5"/>
      <c r="K8" s="8">
        <f>(I8*J8)</f>
        <v>0</v>
      </c>
      <c r="L8" s="8">
        <f>((Q5*B8)+(Q6*C8)+(Q7*D8)+(Q9*E8)+(Q10*F8)+(Q11*G8)+(Q12*H8))</f>
        <v>0.70000000000000007</v>
      </c>
      <c r="M8" s="6">
        <v>200</v>
      </c>
      <c r="N8">
        <f>M8*L8</f>
        <v>140</v>
      </c>
      <c r="Q8" s="7"/>
    </row>
    <row r="9" spans="1:17" x14ac:dyDescent="0.35">
      <c r="A9" s="8"/>
      <c r="B9" s="9"/>
      <c r="C9" s="9"/>
      <c r="D9" s="9"/>
      <c r="E9" s="9"/>
      <c r="F9" s="9"/>
      <c r="G9" s="9"/>
      <c r="H9" s="9"/>
      <c r="I9" s="10"/>
      <c r="J9" s="6"/>
      <c r="K9" s="8"/>
      <c r="L9" s="8"/>
      <c r="M9" s="6"/>
      <c r="P9" t="s">
        <v>30</v>
      </c>
      <c r="Q9" s="7">
        <v>0</v>
      </c>
    </row>
    <row r="10" spans="1:17" x14ac:dyDescent="0.35">
      <c r="A10" s="8" t="s">
        <v>31</v>
      </c>
      <c r="B10" s="9">
        <v>0.15</v>
      </c>
      <c r="C10" s="9">
        <v>0.6</v>
      </c>
      <c r="D10" s="9">
        <v>0.3</v>
      </c>
      <c r="E10" s="9">
        <v>0.1</v>
      </c>
      <c r="F10" s="9">
        <v>0.4</v>
      </c>
      <c r="G10" s="9">
        <v>0.65</v>
      </c>
      <c r="H10" s="9">
        <v>0</v>
      </c>
      <c r="I10" s="10">
        <f>((B10+C10+D10+E10+(IF(B3=1,G10,F10))+H10)/6)</f>
        <v>0.25833333333333336</v>
      </c>
      <c r="J10" s="5"/>
      <c r="K10" s="8">
        <f>I10*J10</f>
        <v>0</v>
      </c>
      <c r="L10" s="8">
        <f>((Q5*B10)+(Q6*C10)+(Q7*D10)+(Q9*E10)+(Q10*F10)+(Q11*G10)+(Q12*H10))</f>
        <v>0.26</v>
      </c>
      <c r="M10" s="6"/>
      <c r="N10">
        <f t="shared" si="0"/>
        <v>0</v>
      </c>
      <c r="P10" t="s">
        <v>32</v>
      </c>
      <c r="Q10" s="7">
        <v>0.2</v>
      </c>
    </row>
    <row r="11" spans="1:17" x14ac:dyDescent="0.35">
      <c r="A11" s="8" t="s">
        <v>33</v>
      </c>
      <c r="B11" s="9">
        <v>0.3</v>
      </c>
      <c r="C11" s="9">
        <v>1</v>
      </c>
      <c r="D11" s="9">
        <v>0.4</v>
      </c>
      <c r="E11" s="9">
        <v>0.15</v>
      </c>
      <c r="F11" s="9">
        <v>0.5</v>
      </c>
      <c r="G11" s="9">
        <v>0.7</v>
      </c>
      <c r="H11" s="9">
        <v>0</v>
      </c>
      <c r="I11" s="10">
        <f>((B11+C11+D11+E11+(IF(B3=1,G11,F11))+H11)/6)</f>
        <v>0.39166666666666666</v>
      </c>
      <c r="J11" s="6"/>
      <c r="K11" s="8">
        <f>I11*J11</f>
        <v>0</v>
      </c>
      <c r="L11" s="8">
        <f>((Q5*B11)+(Q6*C11)+(Q7*D11)+(Q9*E11)+(Q10*F11)+(Q11*G11)+(Q12*H11))</f>
        <v>0.38</v>
      </c>
      <c r="M11" s="6">
        <v>400</v>
      </c>
      <c r="N11">
        <f t="shared" si="0"/>
        <v>152</v>
      </c>
      <c r="P11" t="s">
        <v>34</v>
      </c>
      <c r="Q11" s="7">
        <v>0</v>
      </c>
    </row>
    <row r="12" spans="1:17" x14ac:dyDescent="0.35">
      <c r="A12" s="8" t="s">
        <v>35</v>
      </c>
      <c r="B12" s="9">
        <v>0.5</v>
      </c>
      <c r="C12" s="9">
        <v>1</v>
      </c>
      <c r="D12" s="9">
        <v>0.5</v>
      </c>
      <c r="E12" s="9">
        <v>0.2</v>
      </c>
      <c r="F12" s="9">
        <v>0.6</v>
      </c>
      <c r="G12" s="9">
        <v>0.75</v>
      </c>
      <c r="H12" s="9">
        <v>0.3</v>
      </c>
      <c r="I12" s="10">
        <f>((B12+C12+D12+E12+(IF(B3=1,G12,F12))+H12)/6)</f>
        <v>0.51666666666666672</v>
      </c>
      <c r="J12" s="6"/>
      <c r="K12" s="8">
        <f>I12*J12</f>
        <v>0</v>
      </c>
      <c r="L12" s="8">
        <f>((Q5*B12)+(Q6*C12)+(Q7*D12)+(Q9*E12)+(Q10*F12)+(Q11*G12)+(Q12*H12))</f>
        <v>0.52</v>
      </c>
      <c r="M12" s="6"/>
      <c r="N12">
        <f t="shared" si="0"/>
        <v>0</v>
      </c>
      <c r="P12" t="s">
        <v>36</v>
      </c>
      <c r="Q12" s="7">
        <v>0</v>
      </c>
    </row>
    <row r="13" spans="1:17" ht="15" thickBot="1" x14ac:dyDescent="0.4">
      <c r="A13" s="8" t="s">
        <v>37</v>
      </c>
      <c r="B13" s="9">
        <v>0.6</v>
      </c>
      <c r="C13" s="9">
        <v>1</v>
      </c>
      <c r="D13" s="9">
        <v>0.6</v>
      </c>
      <c r="E13" s="9">
        <v>0.3</v>
      </c>
      <c r="F13" s="9">
        <v>0.4</v>
      </c>
      <c r="G13" s="9">
        <v>0.5</v>
      </c>
      <c r="H13" s="9">
        <v>0.6</v>
      </c>
      <c r="I13" s="10">
        <f>((B13+C13+D13+E13+(IF(B3=1,G13,F13))+H13)/6)</f>
        <v>0.58333333333333337</v>
      </c>
      <c r="J13" s="5"/>
      <c r="K13" s="8">
        <f>I13*J13</f>
        <v>0</v>
      </c>
      <c r="L13" s="8">
        <f>((Q5*B13)+(Q6*C13)+(Q7*D13)+(Q9*E13)+(Q10*F13)+(Q11*G13)+(Q12*H13))</f>
        <v>0.56000000000000005</v>
      </c>
      <c r="M13" s="6"/>
      <c r="N13">
        <f t="shared" si="0"/>
        <v>0</v>
      </c>
      <c r="P13" s="11" t="s">
        <v>38</v>
      </c>
      <c r="Q13" s="12">
        <f>SUM(Q5:Q12)</f>
        <v>1</v>
      </c>
    </row>
    <row r="14" spans="1:17" ht="15" thickTop="1" x14ac:dyDescent="0.35">
      <c r="A14" s="8"/>
      <c r="B14" s="9"/>
      <c r="C14" s="9"/>
      <c r="D14" s="9"/>
      <c r="E14" s="9"/>
      <c r="F14" s="9"/>
      <c r="G14" s="9"/>
      <c r="H14" s="9"/>
      <c r="I14" s="10"/>
      <c r="J14" s="6"/>
      <c r="K14" s="8"/>
      <c r="L14" s="8"/>
      <c r="M14" s="6"/>
    </row>
    <row r="15" spans="1:17" x14ac:dyDescent="0.35">
      <c r="A15" s="8" t="s">
        <v>39</v>
      </c>
      <c r="B15" s="9">
        <v>0.4</v>
      </c>
      <c r="C15" s="9">
        <v>0</v>
      </c>
      <c r="D15" s="9">
        <v>0.2</v>
      </c>
      <c r="E15" s="9">
        <f>((0.4+0.45)/2)</f>
        <v>0.42500000000000004</v>
      </c>
      <c r="F15" s="9">
        <v>0.6</v>
      </c>
      <c r="G15" s="9">
        <v>1</v>
      </c>
      <c r="H15" s="9">
        <v>0.4</v>
      </c>
      <c r="I15" s="10">
        <f>((B15+C15+D15+E15+(IF(B3=1,G15,F15))+H15)/6)</f>
        <v>0.33749999999999997</v>
      </c>
      <c r="J15" s="5"/>
      <c r="K15" s="8">
        <f>I15*J15</f>
        <v>0</v>
      </c>
      <c r="L15" s="8">
        <f>((Q5*B15)+(Q6*C15)+(Q7*D15)+(Q9*E15)+(Q10*F15)+(Q11*G15)+(Q12*H15))</f>
        <v>0.36000000000000004</v>
      </c>
      <c r="M15" s="6"/>
      <c r="N15">
        <f t="shared" si="0"/>
        <v>0</v>
      </c>
    </row>
    <row r="16" spans="1:17" x14ac:dyDescent="0.35">
      <c r="A16" s="8"/>
      <c r="B16" s="9"/>
      <c r="C16" s="9"/>
      <c r="D16" s="9"/>
      <c r="E16" s="9"/>
      <c r="F16" s="9"/>
      <c r="G16" s="9"/>
      <c r="H16" s="9"/>
      <c r="I16" s="10"/>
      <c r="J16" s="6"/>
      <c r="K16" s="8"/>
      <c r="L16" s="8"/>
      <c r="M16" s="6"/>
      <c r="P16" s="16"/>
    </row>
    <row r="17" spans="1:14" x14ac:dyDescent="0.35">
      <c r="A17" s="8" t="s">
        <v>40</v>
      </c>
      <c r="B17" s="9">
        <f>((0.4+0.5)/2)</f>
        <v>0.45</v>
      </c>
      <c r="C17" s="9">
        <v>0</v>
      </c>
      <c r="D17" s="9">
        <v>0.9</v>
      </c>
      <c r="E17" s="9">
        <v>0.7</v>
      </c>
      <c r="F17" s="9">
        <v>0.7</v>
      </c>
      <c r="G17" s="9">
        <v>0.3</v>
      </c>
      <c r="H17" s="9">
        <v>0.5</v>
      </c>
      <c r="I17" s="10">
        <f>((B17+C17+D17+E17+(IF(B3=1,G17,F17))+H17)/6)</f>
        <v>0.54166666666666663</v>
      </c>
      <c r="J17" s="5"/>
      <c r="K17" s="8">
        <f>(I17*(J17*16))</f>
        <v>0</v>
      </c>
      <c r="L17" s="8">
        <f>((Q5*B17)+(Q6*C17)+(Q7*D17)+(Q9*E17)+(Q10*F17)+(Q11*G17)+(Q12*H17))</f>
        <v>0.68</v>
      </c>
      <c r="M17" s="6">
        <v>40</v>
      </c>
      <c r="N17">
        <f>L17*(M17*16)</f>
        <v>435.20000000000005</v>
      </c>
    </row>
    <row r="18" spans="1:14" x14ac:dyDescent="0.35">
      <c r="A18" s="8" t="s">
        <v>41</v>
      </c>
      <c r="B18" s="9">
        <v>0.8</v>
      </c>
      <c r="C18" s="9">
        <v>0</v>
      </c>
      <c r="D18" s="9">
        <v>1</v>
      </c>
      <c r="E18" s="9">
        <v>0.9</v>
      </c>
      <c r="F18" s="9">
        <v>0.9</v>
      </c>
      <c r="G18" s="9">
        <v>0</v>
      </c>
      <c r="H18" s="9">
        <v>0.8</v>
      </c>
      <c r="I18" s="10">
        <f>((B18+C18+D18+E18+(IF(B3=1,G18,F18))+H18)/6)</f>
        <v>0.73333333333333339</v>
      </c>
      <c r="J18" s="5"/>
      <c r="K18" s="8">
        <f>(I18*(J18*25))</f>
        <v>0</v>
      </c>
      <c r="L18" s="8">
        <f>((Q5*B18)+(Q6*C18)+(Q7*D18)+(Q9*E18)+(Q10*F18)+(Q11*G18)+(Q12*H18))</f>
        <v>0.90000000000000013</v>
      </c>
      <c r="M18" s="6">
        <v>10</v>
      </c>
      <c r="N18">
        <f>L18*(M18*25)</f>
        <v>225.00000000000003</v>
      </c>
    </row>
    <row r="19" spans="1:14" x14ac:dyDescent="0.35">
      <c r="A19" s="8" t="s">
        <v>42</v>
      </c>
      <c r="B19" s="9">
        <v>1</v>
      </c>
      <c r="C19" s="9">
        <v>0</v>
      </c>
      <c r="D19" s="9">
        <v>1</v>
      </c>
      <c r="E19" s="9">
        <v>1</v>
      </c>
      <c r="F19" s="9">
        <v>0.9</v>
      </c>
      <c r="G19" s="9">
        <v>0</v>
      </c>
      <c r="H19" s="9">
        <v>1</v>
      </c>
      <c r="I19" s="10">
        <f>((B19+C19+D19+E19+(IF(B3=1,G19,F19))+H19)/6)</f>
        <v>0.81666666666666676</v>
      </c>
      <c r="J19" s="6"/>
      <c r="K19" s="8">
        <f>(I19*(J19*25))</f>
        <v>0</v>
      </c>
      <c r="L19" s="8">
        <f>((Q5*B19)+(Q6*C19)+(Q7*D19)+(Q9*E19)+(Q10*F19)+(Q11*G19)+(Q12*H19))</f>
        <v>0.98000000000000009</v>
      </c>
      <c r="M19" s="6">
        <v>3</v>
      </c>
      <c r="N19">
        <f>L19*(M19*25)</f>
        <v>73.5</v>
      </c>
    </row>
    <row r="20" spans="1:14" x14ac:dyDescent="0.35">
      <c r="A20" s="8"/>
      <c r="B20" s="9"/>
      <c r="C20" s="9"/>
      <c r="D20" s="9"/>
      <c r="E20" s="9"/>
      <c r="F20" s="9"/>
      <c r="G20" s="9"/>
      <c r="H20" s="9"/>
      <c r="I20" s="10"/>
      <c r="J20" s="6"/>
      <c r="K20" s="8"/>
      <c r="L20" s="8"/>
      <c r="M20" s="6"/>
    </row>
    <row r="21" spans="1:14" x14ac:dyDescent="0.35">
      <c r="A21" s="8" t="s">
        <v>43</v>
      </c>
      <c r="B21" s="9">
        <v>0.4</v>
      </c>
      <c r="C21" s="9">
        <v>1</v>
      </c>
      <c r="D21" s="9">
        <v>0.8</v>
      </c>
      <c r="E21" s="9">
        <v>0.6</v>
      </c>
      <c r="F21" s="9">
        <v>0.8</v>
      </c>
      <c r="G21" s="9">
        <v>0.9</v>
      </c>
      <c r="H21" s="9">
        <v>0.8</v>
      </c>
      <c r="I21" s="10">
        <f>((B21+C21+D21+E21+(IF(B3=1,G21,F21))+H21)/6)</f>
        <v>0.73333333333333339</v>
      </c>
      <c r="J21" s="6"/>
      <c r="K21" s="8">
        <f>(I21*J21)</f>
        <v>0</v>
      </c>
      <c r="L21" s="8">
        <f>((Q5*B21)+(Q6*C21)+(Q7*D21)+(Q9*E21)+(Q10*F21)+(Q11*G21)+(Q12*H21))</f>
        <v>0.64000000000000012</v>
      </c>
      <c r="M21" s="6">
        <v>300</v>
      </c>
      <c r="N21">
        <f>L21*M21</f>
        <v>192.00000000000003</v>
      </c>
    </row>
    <row r="22" spans="1:14" x14ac:dyDescent="0.35">
      <c r="A22" s="8" t="s">
        <v>44</v>
      </c>
      <c r="B22" s="9">
        <v>0.4</v>
      </c>
      <c r="C22" s="9">
        <v>1</v>
      </c>
      <c r="D22" s="9">
        <v>0.85</v>
      </c>
      <c r="E22" s="9">
        <v>0.65</v>
      </c>
      <c r="F22" s="9">
        <v>0.8</v>
      </c>
      <c r="G22" s="9">
        <v>0.85</v>
      </c>
      <c r="H22" s="9">
        <v>0.6</v>
      </c>
      <c r="I22" s="10">
        <f>((B22+C22+D22+E22+(IF(B3=1,G22,F22))+H22)/6)</f>
        <v>0.71666666666666667</v>
      </c>
      <c r="J22" s="5"/>
      <c r="K22" s="8">
        <f>(I22*(J22*4))</f>
        <v>0</v>
      </c>
      <c r="L22" s="8">
        <f>((Q5*B22)+(Q6*C22)+(Q7*D22)+(Q9*E22)+(Q10*F22)+(Q11*G22)+(Q12*H22))</f>
        <v>0.66</v>
      </c>
      <c r="M22" s="6">
        <v>30</v>
      </c>
      <c r="N22">
        <f>L22*(M22*4)</f>
        <v>79.2</v>
      </c>
    </row>
    <row r="23" spans="1:14" x14ac:dyDescent="0.35">
      <c r="A23" s="8"/>
      <c r="B23" s="9"/>
      <c r="C23" s="9"/>
      <c r="D23" s="9"/>
      <c r="E23" s="9"/>
      <c r="F23" s="9"/>
      <c r="G23" s="9"/>
      <c r="H23" s="9"/>
      <c r="I23" s="10"/>
      <c r="J23" s="6"/>
      <c r="K23" s="8"/>
      <c r="L23" s="8"/>
      <c r="M23" s="6"/>
    </row>
    <row r="24" spans="1:14" x14ac:dyDescent="0.35">
      <c r="A24" s="8" t="s">
        <v>45</v>
      </c>
      <c r="B24" s="9">
        <v>0</v>
      </c>
      <c r="C24" s="9">
        <v>0</v>
      </c>
      <c r="D24" s="9">
        <v>0</v>
      </c>
      <c r="E24" s="9">
        <v>0</v>
      </c>
      <c r="F24" s="9">
        <v>0</v>
      </c>
      <c r="G24" s="9">
        <v>0.1</v>
      </c>
      <c r="H24" s="9">
        <f>(0.2+0.3)/2</f>
        <v>0.25</v>
      </c>
      <c r="I24" s="10">
        <f>((B24+C24+D24+E24+(IF(B3=1,G24,F24))+H24)/6)</f>
        <v>4.1666666666666664E-2</v>
      </c>
      <c r="J24" s="5"/>
      <c r="K24" s="8">
        <f>(I24*J24)</f>
        <v>0</v>
      </c>
      <c r="L24" s="8">
        <f>((Q5*B24)+(Q6*C24)+(Q7*D24)+(Q9*E24)+(Q10*F24)+(Q11*G24)+(Q12*H24))</f>
        <v>0</v>
      </c>
      <c r="M24" s="6">
        <v>5520</v>
      </c>
      <c r="N24">
        <f>L24*M24</f>
        <v>0</v>
      </c>
    </row>
    <row r="25" spans="1:14" x14ac:dyDescent="0.35">
      <c r="A25" s="8" t="s">
        <v>46</v>
      </c>
      <c r="B25" s="9">
        <v>0.1</v>
      </c>
      <c r="C25" s="9">
        <v>0.4</v>
      </c>
      <c r="D25" s="9">
        <v>0.3</v>
      </c>
      <c r="E25" s="9">
        <v>0.1</v>
      </c>
      <c r="F25" s="9">
        <v>0.1</v>
      </c>
      <c r="G25" s="9">
        <v>0</v>
      </c>
      <c r="H25" s="9">
        <v>0.5</v>
      </c>
      <c r="I25" s="10">
        <f>((B25+C25+D25+E25+(IF(B3=1,G25,F25))+H25)/6)</f>
        <v>0.25</v>
      </c>
      <c r="J25" s="5"/>
      <c r="K25" s="8">
        <f>(I25*J25)</f>
        <v>0</v>
      </c>
      <c r="L25" s="8">
        <f>((Q5*B25)+(Q6*C25)+(Q7*D25)+(Q9*E25)+(Q10*F25)+(Q11*G25)+(Q12*H25))</f>
        <v>0.18</v>
      </c>
      <c r="M25" s="6">
        <v>450</v>
      </c>
      <c r="N25">
        <f>L25*M25</f>
        <v>81</v>
      </c>
    </row>
    <row r="26" spans="1:14" x14ac:dyDescent="0.35">
      <c r="A26" s="8" t="s">
        <v>47</v>
      </c>
      <c r="B26" s="9">
        <v>0.2</v>
      </c>
      <c r="C26" s="9">
        <v>0.5</v>
      </c>
      <c r="D26" s="9">
        <v>0.4</v>
      </c>
      <c r="E26" s="9">
        <v>0.2</v>
      </c>
      <c r="F26" s="9">
        <v>0.1</v>
      </c>
      <c r="G26" s="9">
        <v>0.1</v>
      </c>
      <c r="H26" s="9">
        <v>0.1</v>
      </c>
      <c r="I26" s="10">
        <f>((B26+C26+D26+E26+(IF(B3=1,G26,F26))+H26)/6)</f>
        <v>0.25000000000000006</v>
      </c>
      <c r="J26" s="6"/>
      <c r="K26" s="8">
        <f>I26*J26</f>
        <v>0</v>
      </c>
      <c r="L26" s="8">
        <f>((Q5*B26)+(Q6*C26)+(Q7*D26)+(Q9*E26)+(Q10*F26)+(Q11*G26)+(Q12*H26))</f>
        <v>0.26000000000000006</v>
      </c>
      <c r="M26" s="6"/>
      <c r="N26">
        <f>L26*M26</f>
        <v>0</v>
      </c>
    </row>
    <row r="27" spans="1:14" x14ac:dyDescent="0.35">
      <c r="A27" s="8"/>
      <c r="B27" s="9"/>
      <c r="C27" s="9"/>
      <c r="D27" s="9"/>
      <c r="E27" s="9"/>
      <c r="F27" s="9"/>
      <c r="G27" s="9"/>
      <c r="H27" s="9"/>
      <c r="I27" s="10"/>
      <c r="J27" s="6"/>
      <c r="K27" s="8"/>
      <c r="L27" s="8"/>
      <c r="M27" s="6"/>
    </row>
    <row r="28" spans="1:14" x14ac:dyDescent="0.35">
      <c r="A28" s="8" t="s">
        <v>48</v>
      </c>
      <c r="B28" s="9">
        <v>1</v>
      </c>
      <c r="C28" s="9">
        <v>0</v>
      </c>
      <c r="D28" s="9">
        <v>0.8</v>
      </c>
      <c r="E28" s="9">
        <v>0.25</v>
      </c>
      <c r="F28" s="9">
        <v>0.2</v>
      </c>
      <c r="G28" s="9">
        <v>0.3</v>
      </c>
      <c r="H28" s="9">
        <v>0.8</v>
      </c>
      <c r="I28" s="10">
        <f>((B28+C28+D28+E28+(IF(B3=1,G28,F28))+H28)/6)</f>
        <v>0.5083333333333333</v>
      </c>
      <c r="J28" s="5"/>
      <c r="K28" s="8">
        <f>I28*J28</f>
        <v>0</v>
      </c>
      <c r="L28" s="8">
        <f>((Q5*B28)+(Q6*C28)+(Q7*D28)+(Q9*E28)+(Q10*F28)+(Q11*G28)+(Q12*H28))</f>
        <v>0.76000000000000012</v>
      </c>
      <c r="M28" s="6">
        <v>40</v>
      </c>
      <c r="N28">
        <f>L28*M28</f>
        <v>30.400000000000006</v>
      </c>
    </row>
    <row r="29" spans="1:14" x14ac:dyDescent="0.35">
      <c r="A29" s="13" t="s">
        <v>49</v>
      </c>
      <c r="B29" s="9">
        <v>0</v>
      </c>
      <c r="C29" s="9">
        <v>0</v>
      </c>
      <c r="D29" s="9">
        <v>0.5</v>
      </c>
      <c r="E29" s="9">
        <v>0</v>
      </c>
      <c r="F29" s="9">
        <v>0</v>
      </c>
      <c r="G29" s="9">
        <v>0</v>
      </c>
      <c r="H29" s="9">
        <v>0</v>
      </c>
      <c r="I29" s="10">
        <f>((B29+C29+D29+E29+IF(B3=0,F29,G29))/6)</f>
        <v>8.3333333333333329E-2</v>
      </c>
      <c r="J29" s="6"/>
      <c r="K29" s="8">
        <f>I29*J29</f>
        <v>0</v>
      </c>
      <c r="L29" s="8">
        <f>((Q5*B29)+(Q6*C29)+(Q7*D29)+(Q9*E29)+(Q10*F29)+(Q11*G29)+(Q12*H29))</f>
        <v>0.2</v>
      </c>
      <c r="M29" s="6"/>
      <c r="N29">
        <f>L29*M29</f>
        <v>0</v>
      </c>
    </row>
    <row r="30" spans="1:14" x14ac:dyDescent="0.35">
      <c r="A30" s="8" t="s">
        <v>50</v>
      </c>
      <c r="B30" s="9">
        <v>0</v>
      </c>
      <c r="C30" s="9">
        <v>0</v>
      </c>
      <c r="D30" s="9">
        <v>0.5</v>
      </c>
      <c r="E30" s="9">
        <v>0</v>
      </c>
      <c r="F30" s="9">
        <v>0</v>
      </c>
      <c r="G30" s="9">
        <v>0</v>
      </c>
      <c r="H30" s="9">
        <v>0</v>
      </c>
      <c r="I30" s="10">
        <f>((B30+C30+D30+E30+IF(B4=0,F30,G30))/6)</f>
        <v>8.3333333333333329E-2</v>
      </c>
      <c r="J30" s="5"/>
      <c r="K30" s="8">
        <f>I30*J30</f>
        <v>0</v>
      </c>
      <c r="L30" s="8">
        <f>((Q5*B30)+(Q6*C30)+(Q7*D30)+(Q9*E30)+(Q10*F30)+(Q11*G30)+(Q12*H30))</f>
        <v>0.2</v>
      </c>
      <c r="M30" s="6"/>
      <c r="N30">
        <f>L30*M30</f>
        <v>0</v>
      </c>
    </row>
    <row r="31" spans="1:14" ht="29" x14ac:dyDescent="0.35">
      <c r="A31" s="13" t="s">
        <v>51</v>
      </c>
      <c r="B31" s="9">
        <v>0</v>
      </c>
      <c r="C31" s="9">
        <v>0</v>
      </c>
      <c r="D31" s="9">
        <v>1</v>
      </c>
      <c r="E31" s="9">
        <v>0</v>
      </c>
      <c r="F31" s="9">
        <v>0</v>
      </c>
      <c r="G31" s="9">
        <v>0</v>
      </c>
      <c r="H31" s="9">
        <v>0</v>
      </c>
      <c r="I31" s="10">
        <f>((B31+C31+D31+E31+IF(B5=0,F31,G31))/6)</f>
        <v>0.16666666666666666</v>
      </c>
      <c r="J31" s="5"/>
      <c r="K31" s="8">
        <f>I31*J31</f>
        <v>0</v>
      </c>
      <c r="L31" s="8">
        <f>((Q5*B31)+(Q6*C31)+(Q7*D31)+(Q9*E31)+(Q10*F31)+(Q11*G31)+(Q12*H31))</f>
        <v>0.4</v>
      </c>
      <c r="M31" s="6"/>
      <c r="N31">
        <f>L31*M31</f>
        <v>0</v>
      </c>
    </row>
    <row r="32" spans="1:14" x14ac:dyDescent="0.35">
      <c r="A32" s="13" t="s">
        <v>52</v>
      </c>
      <c r="B32" s="9">
        <v>0</v>
      </c>
      <c r="C32" s="9">
        <v>0</v>
      </c>
      <c r="D32" s="9">
        <v>0.55000000000000004</v>
      </c>
      <c r="E32" s="9">
        <v>0</v>
      </c>
      <c r="F32" s="9">
        <v>0</v>
      </c>
      <c r="G32" s="9">
        <v>0</v>
      </c>
      <c r="H32" s="9">
        <v>0</v>
      </c>
      <c r="I32" s="10">
        <f>((B32+C32+D32+E32+IF(B6=0,F32,G32))/6)</f>
        <v>9.1666666666666674E-2</v>
      </c>
      <c r="J32" s="6"/>
      <c r="K32" s="8">
        <f>I32*J32</f>
        <v>0</v>
      </c>
      <c r="L32" s="8">
        <f>((Q5*B32)+(Q6*C32)+(Q7*D32)+(Q9*E32)+(Q10*F32)+(Q11*G32)+(Q12*H32))</f>
        <v>0.22000000000000003</v>
      </c>
      <c r="M32" s="6"/>
      <c r="N32">
        <f>L32*M32</f>
        <v>0</v>
      </c>
    </row>
    <row r="33" spans="1:14" x14ac:dyDescent="0.35">
      <c r="A33" s="8"/>
      <c r="B33" s="8"/>
      <c r="C33" s="8"/>
      <c r="D33" s="8"/>
      <c r="E33" s="8"/>
      <c r="F33" s="8"/>
      <c r="G33" s="8"/>
      <c r="H33" s="8"/>
      <c r="I33" s="8"/>
      <c r="J33" s="8"/>
      <c r="K33" s="8"/>
      <c r="L33" s="8"/>
      <c r="M33" s="8"/>
    </row>
    <row r="34" spans="1:14" ht="15" thickBot="1" x14ac:dyDescent="0.4">
      <c r="A34" s="11" t="s">
        <v>53</v>
      </c>
      <c r="B34" s="14">
        <v>10500</v>
      </c>
      <c r="I34" s="40" t="s">
        <v>54</v>
      </c>
      <c r="J34" s="40"/>
      <c r="K34" s="11">
        <f>SUM(K5:K32)</f>
        <v>0</v>
      </c>
      <c r="N34" s="11">
        <f>SUM(N5:N32)</f>
        <v>3736.2999999999997</v>
      </c>
    </row>
    <row r="35" spans="1:14" ht="15" thickTop="1" x14ac:dyDescent="0.35"/>
    <row r="36" spans="1:14" ht="17" x14ac:dyDescent="0.4">
      <c r="I36" s="41" t="s">
        <v>55</v>
      </c>
      <c r="J36" s="41"/>
      <c r="K36">
        <f>(K34/B34)</f>
        <v>0</v>
      </c>
      <c r="N36" s="30">
        <f>N34/B34</f>
        <v>0.35583809523809523</v>
      </c>
    </row>
    <row r="38" spans="1:14" ht="38.25" customHeight="1" thickBot="1" x14ac:dyDescent="0.75">
      <c r="A38" s="21" t="s">
        <v>56</v>
      </c>
    </row>
    <row r="39" spans="1:14" ht="33" customHeight="1" x14ac:dyDescent="0.35">
      <c r="A39" s="15" t="s">
        <v>57</v>
      </c>
    </row>
    <row r="40" spans="1:14" ht="55.5" customHeight="1" x14ac:dyDescent="0.35">
      <c r="A40" s="15" t="s">
        <v>58</v>
      </c>
    </row>
    <row r="41" spans="1:14" ht="30.4" customHeight="1" x14ac:dyDescent="0.35">
      <c r="A41" s="15" t="s">
        <v>71</v>
      </c>
    </row>
    <row r="42" spans="1:14" ht="81.75" customHeight="1" x14ac:dyDescent="0.35">
      <c r="A42" s="15" t="s">
        <v>72</v>
      </c>
    </row>
    <row r="43" spans="1:14" ht="51.75" customHeight="1" x14ac:dyDescent="0.35">
      <c r="A43" s="15" t="s">
        <v>73</v>
      </c>
    </row>
    <row r="44" spans="1:14" ht="28.5" customHeight="1" x14ac:dyDescent="0.35">
      <c r="A44" s="15" t="s">
        <v>62</v>
      </c>
    </row>
  </sheetData>
  <sheetProtection selectLockedCells="1" selectUnlockedCells="1"/>
  <mergeCells count="3">
    <mergeCell ref="F1:G1"/>
    <mergeCell ref="I34:J34"/>
    <mergeCell ref="I36:J36"/>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8D683D9FCD01541864EAD72B981AB5E" ma:contentTypeVersion="11" ma:contentTypeDescription="Skapa ett nytt dokument." ma:contentTypeScope="" ma:versionID="e7c095b5d9d465f0b408514a2fee0591">
  <xsd:schema xmlns:xsd="http://www.w3.org/2001/XMLSchema" xmlns:xs="http://www.w3.org/2001/XMLSchema" xmlns:p="http://schemas.microsoft.com/office/2006/metadata/properties" xmlns:ns3="948ff20d-7141-4b31-96a1-3f3376d71c82" xmlns:ns4="35a94df1-fd33-4a10-bef5-9afe89acc445" targetNamespace="http://schemas.microsoft.com/office/2006/metadata/properties" ma:root="true" ma:fieldsID="46710bc7a47a209cc33d89e248dc357d" ns3:_="" ns4:_="">
    <xsd:import namespace="948ff20d-7141-4b31-96a1-3f3376d71c82"/>
    <xsd:import namespace="35a94df1-fd33-4a10-bef5-9afe89acc445"/>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ff20d-7141-4b31-96a1-3f3376d71c8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a94df1-fd33-4a10-bef5-9afe89acc445"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description="" ma:internalName="SharedWithDetails" ma:readOnly="true">
      <xsd:simpleType>
        <xsd:restriction base="dms:Note">
          <xsd:maxLength value="255"/>
        </xsd:restriction>
      </xsd:simpleType>
    </xsd:element>
    <xsd:element name="SharingHintHash" ma:index="13" nillable="true" ma:displayName="Delar tips,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F795CA-9542-44A2-800B-7FA79DD37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ff20d-7141-4b31-96a1-3f3376d71c82"/>
    <ds:schemaRef ds:uri="35a94df1-fd33-4a10-bef5-9afe89acc4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2421F-54C8-4C8E-83E5-77FE26ECD6E5}">
  <ds:schemaRefs>
    <ds:schemaRef ds:uri="http://schemas.microsoft.com/office/2006/metadata/properties"/>
    <ds:schemaRef ds:uri="http://purl.org/dc/terms/"/>
    <ds:schemaRef ds:uri="35a94df1-fd33-4a10-bef5-9afe89acc445"/>
    <ds:schemaRef ds:uri="http://purl.org/dc/dcmitype/"/>
    <ds:schemaRef ds:uri="948ff20d-7141-4b31-96a1-3f3376d71c82"/>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B110DA63-3829-454A-9223-8907476562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5</vt:i4>
      </vt:variant>
    </vt:vector>
  </HeadingPairs>
  <TitlesOfParts>
    <vt:vector size="5" baseType="lpstr">
      <vt:lpstr>Beräkningsformulär</vt:lpstr>
      <vt:lpstr>Aktuellt område</vt:lpstr>
      <vt:lpstr>Målvärden</vt:lpstr>
      <vt:lpstr>Förtydligande instruktion</vt:lpstr>
      <vt:lpstr> Exempel på beräkning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Linnéa Lundberg</dc:creator>
  <cp:keywords/>
  <dc:description/>
  <cp:lastModifiedBy>Malin Ekstrand</cp:lastModifiedBy>
  <cp:revision/>
  <dcterms:created xsi:type="dcterms:W3CDTF">2019-11-26T07:43:45Z</dcterms:created>
  <dcterms:modified xsi:type="dcterms:W3CDTF">2021-02-09T16:07:57Z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0x010100A8D683D9FCD01541864EAD72B981AB5E</vt:lpwstr>
  </property>
</Properties>
</file>