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maleks0305\Desktop\"/>
    </mc:Choice>
  </mc:AlternateContent>
  <xr:revisionPtr revIDLastSave="0" documentId="8_{1205A07D-C429-48E1-BBD4-BA45AAD66D31}" xr6:coauthVersionLast="36" xr6:coauthVersionMax="36" xr10:uidLastSave="{00000000-0000-0000-0000-000000000000}"/>
  <bookViews>
    <workbookView xWindow="290" yWindow="330" windowWidth="22700" windowHeight="8610" xr2:uid="{00000000-000D-0000-FFFF-FFFF00000000}"/>
  </bookViews>
  <sheets>
    <sheet name="Blad1" sheetId="1" r:id="rId1"/>
    <sheet name="Blad2" sheetId="2" r:id="rId2"/>
    <sheet name="Blad3" sheetId="3"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2" i="1" l="1"/>
  <c r="K32" i="1" s="1"/>
  <c r="I31" i="1"/>
  <c r="K31" i="1" s="1"/>
  <c r="I8" i="1"/>
  <c r="K8" i="1" s="1"/>
  <c r="I30" i="1"/>
  <c r="K30" i="1" s="1"/>
  <c r="I29" i="1"/>
  <c r="K29" i="1" s="1"/>
  <c r="L29" i="1"/>
  <c r="N29" i="1" s="1"/>
  <c r="L28" i="1"/>
  <c r="N28" i="1" s="1"/>
  <c r="I28" i="1"/>
  <c r="K28" i="1" s="1"/>
  <c r="L26" i="1"/>
  <c r="N26" i="1" s="1"/>
  <c r="I26" i="1"/>
  <c r="K26" i="1" s="1"/>
  <c r="L25" i="1"/>
  <c r="N25" i="1" s="1"/>
  <c r="I25" i="1"/>
  <c r="K25" i="1" s="1"/>
  <c r="H24" i="1"/>
  <c r="L24" i="1" s="1"/>
  <c r="N24" i="1" s="1"/>
  <c r="L22" i="1"/>
  <c r="N22" i="1" s="1"/>
  <c r="I22" i="1"/>
  <c r="K22" i="1" s="1"/>
  <c r="L21" i="1"/>
  <c r="N21" i="1" s="1"/>
  <c r="I21" i="1"/>
  <c r="K21" i="1" s="1"/>
  <c r="L19" i="1"/>
  <c r="N19" i="1" s="1"/>
  <c r="I19" i="1"/>
  <c r="K19" i="1" s="1"/>
  <c r="L18" i="1"/>
  <c r="N18" i="1" s="1"/>
  <c r="I18" i="1"/>
  <c r="K18" i="1" s="1"/>
  <c r="B17" i="1"/>
  <c r="I17" i="1" s="1"/>
  <c r="K17" i="1" s="1"/>
  <c r="E15" i="1"/>
  <c r="L15" i="1" s="1"/>
  <c r="N15" i="1" s="1"/>
  <c r="Q13" i="1"/>
  <c r="L32" i="1" s="1"/>
  <c r="N32" i="1" s="1"/>
  <c r="L13" i="1"/>
  <c r="N13" i="1" s="1"/>
  <c r="I13" i="1"/>
  <c r="K13" i="1" s="1"/>
  <c r="L12" i="1"/>
  <c r="N12" i="1" s="1"/>
  <c r="I12" i="1"/>
  <c r="K12" i="1" s="1"/>
  <c r="L11" i="1"/>
  <c r="N11" i="1" s="1"/>
  <c r="I11" i="1"/>
  <c r="K11" i="1" s="1"/>
  <c r="L10" i="1"/>
  <c r="N10" i="1" s="1"/>
  <c r="I10" i="1"/>
  <c r="K10" i="1" s="1"/>
  <c r="L7" i="1"/>
  <c r="N7" i="1" s="1"/>
  <c r="I7" i="1"/>
  <c r="K7" i="1" s="1"/>
  <c r="L6" i="1"/>
  <c r="N6" i="1" s="1"/>
  <c r="I6" i="1"/>
  <c r="K6" i="1" s="1"/>
  <c r="L5" i="1"/>
  <c r="N5" i="1" s="1"/>
  <c r="I5" i="1"/>
  <c r="K5" i="1" s="1"/>
  <c r="I15" i="1" l="1"/>
  <c r="K15" i="1" s="1"/>
  <c r="I24" i="1"/>
  <c r="K24" i="1" s="1"/>
  <c r="L31" i="1"/>
  <c r="N31" i="1" s="1"/>
  <c r="L30" i="1"/>
  <c r="N30" i="1" s="1"/>
  <c r="L8" i="1"/>
  <c r="N8" i="1" s="1"/>
  <c r="L17" i="1"/>
  <c r="N17" i="1" s="1"/>
  <c r="N34" i="1" l="1"/>
  <c r="N36" i="1" s="1"/>
  <c r="K34" i="1"/>
  <c r="K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 Emanuelsson</author>
  </authors>
  <commentList>
    <comment ref="E15" authorId="0" shapeId="0" xr:uid="{00000000-0006-0000-0000-000001000000}">
      <text>
        <r>
          <rPr>
            <b/>
            <sz val="9"/>
            <color indexed="81"/>
            <rFont val="Tahoma"/>
            <family val="2"/>
          </rPr>
          <t>Karin Emanuelsson:</t>
        </r>
        <r>
          <rPr>
            <sz val="9"/>
            <color indexed="81"/>
            <rFont val="Tahoma"/>
            <family val="2"/>
          </rPr>
          <t xml:space="preserve">
Experterna kunde inte enas om ett specifikt värde, utan satte ett värde mellan 0,4-0,45. Värdet här är ett medelvärde</t>
        </r>
      </text>
    </comment>
    <comment ref="B17" authorId="0" shapeId="0" xr:uid="{00000000-0006-0000-0000-000002000000}">
      <text>
        <r>
          <rPr>
            <b/>
            <sz val="9"/>
            <color indexed="81"/>
            <rFont val="Tahoma"/>
            <family val="2"/>
          </rPr>
          <t>Karin Emanuelsson:</t>
        </r>
        <r>
          <rPr>
            <sz val="9"/>
            <color indexed="81"/>
            <rFont val="Tahoma"/>
            <family val="2"/>
          </rPr>
          <t xml:space="preserve">
Experterna värderade små/medelstora träd efter planteringsstorlek. Värdet här är ett medelvärde.</t>
        </r>
      </text>
    </comment>
    <comment ref="H18" authorId="0" shapeId="0" xr:uid="{00000000-0006-0000-0000-000003000000}">
      <text>
        <r>
          <rPr>
            <b/>
            <sz val="9"/>
            <color indexed="81"/>
            <rFont val="Tahoma"/>
            <family val="2"/>
          </rPr>
          <t>Karin Emanuelsson:</t>
        </r>
        <r>
          <rPr>
            <sz val="9"/>
            <color indexed="81"/>
            <rFont val="Tahoma"/>
            <family val="2"/>
          </rPr>
          <t xml:space="preserve">
Experterna värderade inte stora träd, utan de värderade istället karaktätsträd, som de gav värde 0,9. De stora träden är mer värda än de små, men inte riktigt lika viktga som stora bevarade träd eller karaktärsträd. Här används därför värde 0,8.</t>
        </r>
      </text>
    </comment>
    <comment ref="F19" authorId="0" shapeId="0" xr:uid="{00000000-0006-0000-0000-000004000000}">
      <text>
        <r>
          <rPr>
            <b/>
            <sz val="9"/>
            <color indexed="81"/>
            <rFont val="Tahoma"/>
            <family val="2"/>
          </rPr>
          <t>Karin Emanuelsson:</t>
        </r>
        <r>
          <rPr>
            <sz val="9"/>
            <color indexed="81"/>
            <rFont val="Tahoma"/>
            <family val="2"/>
          </rPr>
          <t xml:space="preserve">
Experterna värderade inte specifikt den här ytan. Värdet här är samma som det för stora träd.</t>
        </r>
      </text>
    </comment>
    <comment ref="G19" authorId="0" shapeId="0" xr:uid="{00000000-0006-0000-0000-000005000000}">
      <text>
        <r>
          <rPr>
            <b/>
            <sz val="9"/>
            <color indexed="81"/>
            <rFont val="Tahoma"/>
            <family val="2"/>
          </rPr>
          <t>Karin Emanuelsson:</t>
        </r>
        <r>
          <rPr>
            <sz val="9"/>
            <color indexed="81"/>
            <rFont val="Tahoma"/>
            <family val="2"/>
          </rPr>
          <t xml:space="preserve">
Experterna värderade inte specifikt den här ytan. Värdet här är samma som det för stora träd.</t>
        </r>
      </text>
    </comment>
    <comment ref="H24" authorId="0" shapeId="0" xr:uid="{00000000-0006-0000-0000-000006000000}">
      <text>
        <r>
          <rPr>
            <b/>
            <sz val="9"/>
            <color indexed="81"/>
            <rFont val="Tahoma"/>
            <family val="2"/>
          </rPr>
          <t>Karin Emanuelsson:</t>
        </r>
        <r>
          <rPr>
            <sz val="9"/>
            <color indexed="81"/>
            <rFont val="Tahoma"/>
            <family val="2"/>
          </rPr>
          <t xml:space="preserve">
 Experterna delade upp täta ytor i två grupper: Asfalt, betong gummi..
Natursten, tegel..
Värdet här är ett medelvärde av dessa.</t>
        </r>
      </text>
    </comment>
  </commentList>
</comments>
</file>

<file path=xl/sharedStrings.xml><?xml version="1.0" encoding="utf-8"?>
<sst xmlns="http://schemas.openxmlformats.org/spreadsheetml/2006/main" count="57" uniqueCount="56">
  <si>
    <t xml:space="preserve">Trafik? </t>
  </si>
  <si>
    <t>Om planområdet domineras av ett gaturum = 1 Om planområdet domineras av bostäder eller parkmark, med lägre trafikbelastning = 0</t>
  </si>
  <si>
    <t>Yta</t>
  </si>
  <si>
    <t>Värde Biologisk mångfald</t>
  </si>
  <si>
    <t>Värde Buller</t>
  </si>
  <si>
    <t>Värde Dagvatten</t>
  </si>
  <si>
    <t>Värde Lokalklimat</t>
  </si>
  <si>
    <t>Värde Luftkvalité - utan trafik</t>
  </si>
  <si>
    <t>Värde Luftkvalité - med trafik</t>
  </si>
  <si>
    <t>Värde Rekreation</t>
  </si>
  <si>
    <t>Värde Medel</t>
  </si>
  <si>
    <t>Areal</t>
  </si>
  <si>
    <t>Ekoeffektiv yta</t>
  </si>
  <si>
    <t>Värde viktning</t>
  </si>
  <si>
    <t>Areal viktning</t>
  </si>
  <si>
    <t>Viktning:</t>
  </si>
  <si>
    <t>Viktning i %</t>
  </si>
  <si>
    <t>Grönska på mark - Gräsmatta</t>
  </si>
  <si>
    <t>Biologisk mångfald</t>
  </si>
  <si>
    <t>Grönska på mark - Perennplantering</t>
  </si>
  <si>
    <t>Buller</t>
  </si>
  <si>
    <t>Grönska på mark - Naturlik plantering</t>
  </si>
  <si>
    <t>Dagvatten</t>
  </si>
  <si>
    <t>Lokalklimat</t>
  </si>
  <si>
    <t>Vegetationsklädda tak 1 (2-7 cm)</t>
  </si>
  <si>
    <t>Luftkvalité - utan trafik</t>
  </si>
  <si>
    <t>Vegetationsklädda tak 2 (8-20 cm)</t>
  </si>
  <si>
    <t>Luftkvalité - med trafik</t>
  </si>
  <si>
    <t>Vegegtaionsklädda tak 3 (21-50 cm)</t>
  </si>
  <si>
    <t>Rekreation</t>
  </si>
  <si>
    <t>Vegetaionsklädda tak 4 (&gt; 50 cm)</t>
  </si>
  <si>
    <t>Totalt:</t>
  </si>
  <si>
    <t>Grönska på vägg</t>
  </si>
  <si>
    <t>Små träd &lt; 10 m</t>
  </si>
  <si>
    <t>Stora träd &gt; 10 m</t>
  </si>
  <si>
    <t>Stora, bevarade träd &gt; 10 m</t>
  </si>
  <si>
    <t>Buskar - Planteringar och häckar</t>
  </si>
  <si>
    <t>Buskar - Solitärer</t>
  </si>
  <si>
    <t>Täta hårdgjorda ytor</t>
  </si>
  <si>
    <t>Halvöppna hårdgjorda ytor</t>
  </si>
  <si>
    <t>Öppna hårdgjorda ytor</t>
  </si>
  <si>
    <t>Vattenytor</t>
  </si>
  <si>
    <t>Avvattnade hårdgjorda ytor till vegetationsytor</t>
  </si>
  <si>
    <t>Total yta</t>
  </si>
  <si>
    <t>Total ekoeffektiv yta</t>
  </si>
  <si>
    <t>Grönytefaktor värde</t>
  </si>
  <si>
    <t>Arbetsgång:</t>
  </si>
  <si>
    <t>1. Ange trafiknivå i den gröna rutan: 0=mindre trafik 1=med trafik (dåligt  ventilerat gaturum)</t>
  </si>
  <si>
    <t>2. Om viktning finns, fyll i denna i ruta Q5-Q11. Den totala summan ska bli 100%.</t>
  </si>
  <si>
    <t>Grönska på mark - Regnträdgård</t>
  </si>
  <si>
    <t>Avvattnade hårdgjorda ytor till regnträdgård/dike</t>
  </si>
  <si>
    <t>Avvattnade gröna tak till regnträdgård/dike</t>
  </si>
  <si>
    <t>Avvattnade gröna tak till vegetationsytor</t>
  </si>
  <si>
    <t>4. Värdet för grönytefaktorn visas i ruta K32 alt. Ruta N32.</t>
  </si>
  <si>
    <t>Beräkningsformulär för Grönytefaktor</t>
  </si>
  <si>
    <t>3. Fyll i rätt antal m2. För medel-Grönytefaktor, använd kolumn J. För viktad grönytefaktor, använd kolumn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</si>
</sst>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i/>
      <sz val="11"/>
      <color rgb="FF7F7F7F"/>
      <name val="Calibri"/>
      <family val="2"/>
      <scheme val="minor"/>
    </font>
    <font>
      <b/>
      <sz val="11"/>
      <color theme="1"/>
      <name val="Calibri"/>
      <family val="2"/>
      <scheme val="minor"/>
    </font>
    <font>
      <b/>
      <i/>
      <sz val="11"/>
      <color rgb="FF7F7F7F"/>
      <name val="Calibri"/>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rgb="FFC6EFCE"/>
      </patternFill>
    </fill>
    <fill>
      <patternFill patternType="solid">
        <fgColor rgb="FFFFFF00"/>
        <bgColor indexed="64"/>
      </patternFill>
    </fill>
  </fills>
  <borders count="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2" borderId="0" applyNumberFormat="0" applyBorder="0" applyAlignment="0" applyProtection="0"/>
    <xf numFmtId="0" fontId="6" fillId="0" borderId="0" applyNumberFormat="0" applyFill="0" applyBorder="0" applyAlignment="0" applyProtection="0"/>
    <xf numFmtId="0" fontId="7" fillId="0" borderId="4" applyNumberFormat="0" applyFill="0" applyAlignment="0" applyProtection="0"/>
  </cellStyleXfs>
  <cellXfs count="24">
    <xf numFmtId="0" fontId="0" fillId="0" borderId="0" xfId="0"/>
    <xf numFmtId="0" fontId="2" fillId="0" borderId="1" xfId="2" applyBorder="1"/>
    <xf numFmtId="0" fontId="4" fillId="0" borderId="3" xfId="4"/>
    <xf numFmtId="0" fontId="2" fillId="0" borderId="0" xfId="2" applyBorder="1"/>
    <xf numFmtId="0" fontId="8" fillId="0" borderId="0" xfId="6" applyFont="1" applyBorder="1" applyAlignment="1">
      <alignment wrapText="1"/>
    </xf>
    <xf numFmtId="0" fontId="3" fillId="0" borderId="2" xfId="3"/>
    <xf numFmtId="0" fontId="3" fillId="0" borderId="2" xfId="3" applyAlignment="1">
      <alignment wrapText="1"/>
    </xf>
    <xf numFmtId="0" fontId="3" fillId="0" borderId="2" xfId="3" applyFill="1" applyAlignment="1">
      <alignment wrapText="1"/>
    </xf>
    <xf numFmtId="0" fontId="0" fillId="0" borderId="0" xfId="0" applyAlignment="1">
      <alignment horizontal="center"/>
    </xf>
    <xf numFmtId="2" fontId="0" fillId="0" borderId="0" xfId="0" applyNumberFormat="1"/>
    <xf numFmtId="0" fontId="7" fillId="0" borderId="4" xfId="7"/>
    <xf numFmtId="9" fontId="7" fillId="0" borderId="4" xfId="7" applyNumberFormat="1"/>
    <xf numFmtId="0" fontId="0" fillId="0" borderId="0" xfId="0" applyAlignment="1">
      <alignment wrapText="1"/>
    </xf>
    <xf numFmtId="0" fontId="0" fillId="0" borderId="0" xfId="0" applyFill="1"/>
    <xf numFmtId="0" fontId="0" fillId="0" borderId="0" xfId="0" applyFill="1" applyAlignment="1">
      <alignment horizontal="center"/>
    </xf>
    <xf numFmtId="2" fontId="0" fillId="0" borderId="0" xfId="0" applyNumberFormat="1" applyFill="1"/>
    <xf numFmtId="0" fontId="0" fillId="0" borderId="0" xfId="0" applyFill="1" applyAlignment="1">
      <alignment wrapText="1"/>
    </xf>
    <xf numFmtId="0" fontId="5" fillId="3" borderId="0" xfId="5" applyFill="1" applyBorder="1" applyProtection="1">
      <protection locked="0"/>
    </xf>
    <xf numFmtId="0" fontId="0" fillId="3" borderId="0" xfId="0" applyFill="1" applyAlignment="1" applyProtection="1">
      <alignment horizontal="center"/>
      <protection locked="0"/>
    </xf>
    <xf numFmtId="0" fontId="0" fillId="3" borderId="0" xfId="0" applyFill="1" applyProtection="1">
      <protection locked="0"/>
    </xf>
    <xf numFmtId="9" fontId="0" fillId="3" borderId="0" xfId="1" applyFont="1" applyFill="1" applyProtection="1">
      <protection locked="0"/>
    </xf>
    <xf numFmtId="0" fontId="7" fillId="3" borderId="4" xfId="7" applyFill="1" applyProtection="1">
      <protection locked="0"/>
    </xf>
    <xf numFmtId="0" fontId="7" fillId="0" borderId="0" xfId="7" applyBorder="1" applyAlignment="1">
      <alignment horizontal="center" wrapText="1"/>
    </xf>
    <xf numFmtId="0" fontId="3" fillId="0" borderId="0" xfId="3" applyBorder="1" applyAlignment="1">
      <alignment horizontal="center" wrapText="1"/>
    </xf>
  </cellXfs>
  <cellStyles count="8">
    <cellStyle name="Bra" xfId="5" builtinId="26"/>
    <cellStyle name="Förklarande text" xfId="6" builtinId="53"/>
    <cellStyle name="Normal" xfId="0" builtinId="0"/>
    <cellStyle name="Procent" xfId="1" builtinId="5"/>
    <cellStyle name="Rubrik" xfId="2" builtinId="15"/>
    <cellStyle name="Rubrik 2" xfId="3" builtinId="17"/>
    <cellStyle name="Rubrik 3" xfId="4" builtinId="18"/>
    <cellStyle name="Summa" xfId="7" builtin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tabSelected="1" zoomScale="80" zoomScaleNormal="80" workbookViewId="0">
      <selection activeCell="Q5" sqref="Q5:Q12"/>
    </sheetView>
  </sheetViews>
  <sheetFormatPr defaultRowHeight="14.5" x14ac:dyDescent="0.35"/>
  <cols>
    <col min="1" max="1" width="37.26953125" customWidth="1"/>
    <col min="2" max="2" width="15" customWidth="1"/>
    <col min="3" max="3" width="10.54296875" customWidth="1"/>
    <col min="4" max="4" width="12.7265625" customWidth="1"/>
    <col min="5" max="5" width="12.1796875" customWidth="1"/>
    <col min="6" max="6" width="20.26953125" customWidth="1"/>
    <col min="7" max="7" width="19.7265625" customWidth="1"/>
    <col min="8" max="8" width="12.1796875" customWidth="1"/>
    <col min="9" max="9" width="10.54296875" customWidth="1"/>
    <col min="11" max="11" width="12.453125" bestFit="1" customWidth="1"/>
    <col min="12" max="12" width="12.7265625" customWidth="1"/>
    <col min="13" max="13" width="13.1796875" customWidth="1"/>
    <col min="14" max="14" width="12.453125" bestFit="1" customWidth="1"/>
    <col min="16" max="16" width="21" bestFit="1" customWidth="1"/>
    <col min="17" max="17" width="13.7265625" customWidth="1"/>
    <col min="19" max="19" width="85.7265625" customWidth="1"/>
  </cols>
  <sheetData>
    <row r="1" spans="1:17" ht="23" thickBot="1" x14ac:dyDescent="0.5">
      <c r="A1" s="1" t="s">
        <v>54</v>
      </c>
      <c r="B1" s="1"/>
      <c r="C1" s="1"/>
      <c r="D1" s="1"/>
      <c r="E1" s="1"/>
      <c r="F1" s="1"/>
      <c r="G1" s="1"/>
      <c r="H1" s="1"/>
      <c r="I1" s="1"/>
      <c r="J1" s="1"/>
      <c r="K1" s="1"/>
      <c r="L1" s="1"/>
      <c r="M1" s="1"/>
      <c r="N1" s="1"/>
      <c r="O1" s="1"/>
      <c r="P1" s="1"/>
      <c r="Q1" s="1"/>
    </row>
    <row r="2" spans="1:17" ht="23.5" thickTop="1" thickBot="1" x14ac:dyDescent="0.5">
      <c r="A2" s="2" t="s">
        <v>0</v>
      </c>
      <c r="B2" s="3"/>
      <c r="C2" s="3"/>
      <c r="D2" s="3"/>
      <c r="E2" s="3"/>
      <c r="F2" s="3"/>
      <c r="G2" s="3"/>
      <c r="H2" s="3"/>
      <c r="I2" s="3"/>
      <c r="J2" s="3"/>
      <c r="K2" s="3"/>
      <c r="L2" s="3"/>
      <c r="M2" s="3"/>
      <c r="N2" s="3"/>
      <c r="O2" s="3"/>
      <c r="P2" s="3"/>
      <c r="Q2" s="3"/>
    </row>
    <row r="3" spans="1:17" ht="59" x14ac:dyDescent="0.45">
      <c r="A3" s="4" t="s">
        <v>1</v>
      </c>
      <c r="B3" s="17"/>
      <c r="C3" s="3"/>
      <c r="D3" s="3"/>
      <c r="E3" s="3"/>
      <c r="F3" s="3"/>
      <c r="G3" s="3"/>
      <c r="H3" s="3"/>
      <c r="I3" s="3"/>
      <c r="J3" s="3"/>
      <c r="K3" s="3"/>
      <c r="L3" s="3"/>
      <c r="M3" s="3"/>
      <c r="N3" s="3"/>
      <c r="O3" s="3"/>
      <c r="P3" s="3"/>
      <c r="Q3" s="3"/>
    </row>
    <row r="4" spans="1:17" ht="51.5" thickBot="1" x14ac:dyDescent="0.45">
      <c r="A4" s="5" t="s">
        <v>2</v>
      </c>
      <c r="B4" s="6" t="s">
        <v>3</v>
      </c>
      <c r="C4" s="6" t="s">
        <v>4</v>
      </c>
      <c r="D4" s="6" t="s">
        <v>5</v>
      </c>
      <c r="E4" s="6" t="s">
        <v>6</v>
      </c>
      <c r="F4" s="6" t="s">
        <v>7</v>
      </c>
      <c r="G4" s="6" t="s">
        <v>8</v>
      </c>
      <c r="H4" s="6" t="s">
        <v>9</v>
      </c>
      <c r="I4" s="6" t="s">
        <v>10</v>
      </c>
      <c r="J4" s="5" t="s">
        <v>11</v>
      </c>
      <c r="K4" s="6" t="s">
        <v>12</v>
      </c>
      <c r="L4" s="6" t="s">
        <v>13</v>
      </c>
      <c r="M4" s="6" t="s">
        <v>14</v>
      </c>
      <c r="N4" s="7" t="s">
        <v>12</v>
      </c>
      <c r="P4" s="7" t="s">
        <v>15</v>
      </c>
      <c r="Q4" s="7" t="s">
        <v>16</v>
      </c>
    </row>
    <row r="5" spans="1:17" ht="15" thickTop="1" x14ac:dyDescent="0.35">
      <c r="A5" t="s">
        <v>17</v>
      </c>
      <c r="B5" s="8">
        <v>0.4</v>
      </c>
      <c r="C5" s="8">
        <v>1</v>
      </c>
      <c r="D5" s="8">
        <v>0.65</v>
      </c>
      <c r="E5" s="8">
        <v>0.3</v>
      </c>
      <c r="F5" s="8">
        <v>0.3</v>
      </c>
      <c r="G5" s="8">
        <v>0.2</v>
      </c>
      <c r="H5" s="8">
        <v>0.6</v>
      </c>
      <c r="I5" s="9">
        <f>((B5+C5+D5+E5+(IF(B3=1,G5,F5))+H5)/6)</f>
        <v>0.54166666666666663</v>
      </c>
      <c r="J5" s="18"/>
      <c r="K5">
        <f>(I5*J5)</f>
        <v>0</v>
      </c>
      <c r="L5">
        <f>((Q5*B5)+(Q6*C5)+(Q7*D5)+(Q9*E5)+(Q10*F5)+(Q11*G5)+(Q12*H5))</f>
        <v>0</v>
      </c>
      <c r="M5" s="19"/>
      <c r="N5">
        <f>M5*L5</f>
        <v>0</v>
      </c>
      <c r="P5" t="s">
        <v>18</v>
      </c>
      <c r="Q5" s="20"/>
    </row>
    <row r="6" spans="1:17" x14ac:dyDescent="0.35">
      <c r="A6" s="13" t="s">
        <v>19</v>
      </c>
      <c r="B6" s="14">
        <v>0.7</v>
      </c>
      <c r="C6" s="14">
        <v>1</v>
      </c>
      <c r="D6" s="14">
        <v>0.7</v>
      </c>
      <c r="E6" s="14">
        <v>0.4</v>
      </c>
      <c r="F6" s="14">
        <v>0.6</v>
      </c>
      <c r="G6" s="14">
        <v>0.6</v>
      </c>
      <c r="H6" s="14">
        <v>0.4</v>
      </c>
      <c r="I6" s="15">
        <f>((B6+C6+D6+E6+(IF(B3=1,G6,F6))+H6)/6)</f>
        <v>0.6333333333333333</v>
      </c>
      <c r="J6" s="18"/>
      <c r="K6" s="13">
        <f>(I6*J6)</f>
        <v>0</v>
      </c>
      <c r="L6" s="13">
        <f>((Q5*B6)+(Q6*C6)+(Q7*D6)+(Q9*E6)+(Q10*F6)+(Q11*G6)+(Q12*H6))</f>
        <v>0</v>
      </c>
      <c r="M6" s="19"/>
      <c r="N6">
        <f>M6*L6</f>
        <v>0</v>
      </c>
      <c r="P6" t="s">
        <v>20</v>
      </c>
      <c r="Q6" s="20"/>
    </row>
    <row r="7" spans="1:17" x14ac:dyDescent="0.35">
      <c r="A7" s="13" t="s">
        <v>21</v>
      </c>
      <c r="B7" s="14">
        <v>1</v>
      </c>
      <c r="C7" s="14">
        <v>1</v>
      </c>
      <c r="D7" s="14">
        <v>0.7</v>
      </c>
      <c r="E7" s="14">
        <v>0.4</v>
      </c>
      <c r="F7" s="14">
        <v>0.6</v>
      </c>
      <c r="G7" s="14">
        <v>0.6</v>
      </c>
      <c r="H7" s="14">
        <v>0.8</v>
      </c>
      <c r="I7" s="15">
        <f>((B7+C7+D7+E7+(IF(B3=1,G7,F7))+H7)/6)</f>
        <v>0.75</v>
      </c>
      <c r="J7" s="18"/>
      <c r="K7" s="13">
        <f>(I7*J7)</f>
        <v>0</v>
      </c>
      <c r="L7" s="13">
        <f>((Q5*B7)+(Q6*C7)+(Q7*D7)+(Q9*E7)+(Q10*F7)+(Q11*G7)+(Q12*H7))</f>
        <v>0</v>
      </c>
      <c r="M7" s="19"/>
      <c r="N7">
        <f t="shared" ref="N7:N15" si="0">M7*L7</f>
        <v>0</v>
      </c>
      <c r="P7" t="s">
        <v>22</v>
      </c>
      <c r="Q7" s="20"/>
    </row>
    <row r="8" spans="1:17" x14ac:dyDescent="0.35">
      <c r="A8" s="13" t="s">
        <v>49</v>
      </c>
      <c r="B8" s="14">
        <v>0.7</v>
      </c>
      <c r="C8" s="14">
        <v>0.5</v>
      </c>
      <c r="D8" s="14">
        <v>0.75</v>
      </c>
      <c r="E8" s="14">
        <v>0.4</v>
      </c>
      <c r="F8" s="14">
        <v>0.6</v>
      </c>
      <c r="G8" s="14">
        <v>0.6</v>
      </c>
      <c r="H8" s="14">
        <v>0.4</v>
      </c>
      <c r="I8" s="15">
        <f>((B8+C8+D8+E8+(IF(B5=1,G8,F8))+H8)/6)</f>
        <v>0.55833333333333335</v>
      </c>
      <c r="J8" s="18"/>
      <c r="K8" s="13">
        <f>(I8*J8)</f>
        <v>0</v>
      </c>
      <c r="L8" s="13">
        <f>((Q7*B8)+(Q8*C8)+(Q9*D8)+(Q11*E8)+(Q12*F8)+(Q13*G8)+(Q14*H8))</f>
        <v>0</v>
      </c>
      <c r="M8" s="19"/>
      <c r="N8">
        <f>M8*L8</f>
        <v>0</v>
      </c>
      <c r="Q8" s="20"/>
    </row>
    <row r="9" spans="1:17" x14ac:dyDescent="0.35">
      <c r="A9" s="13"/>
      <c r="B9" s="14"/>
      <c r="C9" s="14"/>
      <c r="D9" s="14"/>
      <c r="E9" s="14"/>
      <c r="F9" s="14"/>
      <c r="G9" s="14"/>
      <c r="H9" s="14"/>
      <c r="I9" s="15"/>
      <c r="J9" s="19"/>
      <c r="K9" s="13"/>
      <c r="L9" s="13"/>
      <c r="M9" s="19"/>
      <c r="P9" t="s">
        <v>23</v>
      </c>
      <c r="Q9" s="20"/>
    </row>
    <row r="10" spans="1:17" x14ac:dyDescent="0.35">
      <c r="A10" s="13" t="s">
        <v>24</v>
      </c>
      <c r="B10" s="14">
        <v>0.15</v>
      </c>
      <c r="C10" s="14">
        <v>0.6</v>
      </c>
      <c r="D10" s="14">
        <v>0.3</v>
      </c>
      <c r="E10" s="14">
        <v>0.1</v>
      </c>
      <c r="F10" s="14">
        <v>0.4</v>
      </c>
      <c r="G10" s="14">
        <v>0.65</v>
      </c>
      <c r="H10" s="14">
        <v>0</v>
      </c>
      <c r="I10" s="15">
        <f>((B10+C10+D10+E10+(IF(B3=1,G10,F10))+H10)/6)</f>
        <v>0.25833333333333336</v>
      </c>
      <c r="J10" s="18"/>
      <c r="K10" s="13">
        <f>I10*J10</f>
        <v>0</v>
      </c>
      <c r="L10" s="13">
        <f>((Q5*B10)+(Q6*C10)+(Q7*D10)+(Q9*E10)+(Q10*F10)+(Q11*G10)+(Q12*H10))</f>
        <v>0</v>
      </c>
      <c r="M10" s="19"/>
      <c r="N10">
        <f t="shared" si="0"/>
        <v>0</v>
      </c>
      <c r="P10" t="s">
        <v>25</v>
      </c>
      <c r="Q10" s="20"/>
    </row>
    <row r="11" spans="1:17" x14ac:dyDescent="0.35">
      <c r="A11" s="13" t="s">
        <v>26</v>
      </c>
      <c r="B11" s="14">
        <v>0.3</v>
      </c>
      <c r="C11" s="14">
        <v>1</v>
      </c>
      <c r="D11" s="14">
        <v>0.4</v>
      </c>
      <c r="E11" s="14">
        <v>0.15</v>
      </c>
      <c r="F11" s="14">
        <v>0.5</v>
      </c>
      <c r="G11" s="14">
        <v>0.7</v>
      </c>
      <c r="H11" s="14">
        <v>0</v>
      </c>
      <c r="I11" s="15">
        <f>((B11+C11+D11+E11+(IF(B3=1,G11,F11))+H11)/6)</f>
        <v>0.39166666666666666</v>
      </c>
      <c r="J11" s="19"/>
      <c r="K11" s="13">
        <f>I11*J11</f>
        <v>0</v>
      </c>
      <c r="L11" s="13">
        <f>((Q5*B11)+(Q6*C11)+(Q7*D11)+(Q9*E11)+(Q10*F11)+(Q11*G11)+(Q12*H11))</f>
        <v>0</v>
      </c>
      <c r="M11" s="19"/>
      <c r="N11">
        <f t="shared" si="0"/>
        <v>0</v>
      </c>
      <c r="P11" t="s">
        <v>27</v>
      </c>
      <c r="Q11" s="20"/>
    </row>
    <row r="12" spans="1:17" x14ac:dyDescent="0.35">
      <c r="A12" s="13" t="s">
        <v>28</v>
      </c>
      <c r="B12" s="14">
        <v>0.5</v>
      </c>
      <c r="C12" s="14">
        <v>1</v>
      </c>
      <c r="D12" s="14">
        <v>0.5</v>
      </c>
      <c r="E12" s="14">
        <v>0.2</v>
      </c>
      <c r="F12" s="14">
        <v>0.6</v>
      </c>
      <c r="G12" s="14">
        <v>0.75</v>
      </c>
      <c r="H12" s="14">
        <v>0.3</v>
      </c>
      <c r="I12" s="15">
        <f>((B12+C12+D12+E12+(IF(B3=1,G12,F12))+H12)/6)</f>
        <v>0.51666666666666672</v>
      </c>
      <c r="J12" s="19"/>
      <c r="K12" s="13">
        <f>I12*J12</f>
        <v>0</v>
      </c>
      <c r="L12" s="13">
        <f>((Q5*B12)+(Q6*C12)+(Q7*D12)+(Q9*E12)+(Q10*F12)+(Q11*G12)+(Q12*H12))</f>
        <v>0</v>
      </c>
      <c r="M12" s="19"/>
      <c r="N12">
        <f t="shared" si="0"/>
        <v>0</v>
      </c>
      <c r="P12" t="s">
        <v>29</v>
      </c>
      <c r="Q12" s="20"/>
    </row>
    <row r="13" spans="1:17" ht="15" thickBot="1" x14ac:dyDescent="0.4">
      <c r="A13" s="13" t="s">
        <v>30</v>
      </c>
      <c r="B13" s="14">
        <v>0.6</v>
      </c>
      <c r="C13" s="14">
        <v>1</v>
      </c>
      <c r="D13" s="14">
        <v>0.6</v>
      </c>
      <c r="E13" s="14">
        <v>0.3</v>
      </c>
      <c r="F13" s="14">
        <v>0.4</v>
      </c>
      <c r="G13" s="14">
        <v>0.5</v>
      </c>
      <c r="H13" s="14">
        <v>0.6</v>
      </c>
      <c r="I13" s="15">
        <f>((B13+C13+D13+E13+(IF(B3=1,G13,F13))+H13)/6)</f>
        <v>0.58333333333333337</v>
      </c>
      <c r="J13" s="18"/>
      <c r="K13" s="13">
        <f>I13*J13</f>
        <v>0</v>
      </c>
      <c r="L13" s="13">
        <f>((Q5*B13)+(Q6*C13)+(Q7*D13)+(Q9*E13)+(Q10*F13)+(Q11*G13)+(Q12*H13))</f>
        <v>0</v>
      </c>
      <c r="M13" s="19"/>
      <c r="N13">
        <f t="shared" si="0"/>
        <v>0</v>
      </c>
      <c r="P13" s="10" t="s">
        <v>31</v>
      </c>
      <c r="Q13" s="11">
        <f>SUM(Q5:Q12)</f>
        <v>0</v>
      </c>
    </row>
    <row r="14" spans="1:17" ht="15" thickTop="1" x14ac:dyDescent="0.35">
      <c r="A14" s="13"/>
      <c r="B14" s="14"/>
      <c r="C14" s="14"/>
      <c r="D14" s="14"/>
      <c r="E14" s="14"/>
      <c r="F14" s="14"/>
      <c r="G14" s="14"/>
      <c r="H14" s="14"/>
      <c r="I14" s="15"/>
      <c r="J14" s="19"/>
      <c r="K14" s="13"/>
      <c r="L14" s="13"/>
      <c r="M14" s="19"/>
    </row>
    <row r="15" spans="1:17" x14ac:dyDescent="0.35">
      <c r="A15" s="13" t="s">
        <v>32</v>
      </c>
      <c r="B15" s="14">
        <v>0.4</v>
      </c>
      <c r="C15" s="14">
        <v>0</v>
      </c>
      <c r="D15" s="14">
        <v>0.2</v>
      </c>
      <c r="E15" s="14">
        <f>((0.4+0.45)/2)</f>
        <v>0.42500000000000004</v>
      </c>
      <c r="F15" s="14">
        <v>0.6</v>
      </c>
      <c r="G15" s="14">
        <v>1</v>
      </c>
      <c r="H15" s="14">
        <v>0.4</v>
      </c>
      <c r="I15" s="15">
        <f>((B15+C15+D15+E15+(IF(B3=1,G15,F15))+H15)/6)</f>
        <v>0.33749999999999997</v>
      </c>
      <c r="J15" s="18"/>
      <c r="K15" s="13">
        <f>I15*J15</f>
        <v>0</v>
      </c>
      <c r="L15" s="13">
        <f>((Q5*B15)+(Q6*C15)+(Q7*D15)+(Q9*E15)+(Q10*F15)+(Q11*G15)+(Q12*H15))</f>
        <v>0</v>
      </c>
      <c r="M15" s="19"/>
      <c r="N15">
        <f t="shared" si="0"/>
        <v>0</v>
      </c>
    </row>
    <row r="16" spans="1:17" x14ac:dyDescent="0.35">
      <c r="A16" s="13"/>
      <c r="B16" s="14"/>
      <c r="C16" s="14"/>
      <c r="D16" s="14"/>
      <c r="E16" s="14"/>
      <c r="F16" s="14"/>
      <c r="G16" s="14"/>
      <c r="H16" s="14"/>
      <c r="I16" s="15"/>
      <c r="J16" s="19"/>
      <c r="K16" s="13"/>
      <c r="L16" s="13"/>
      <c r="M16" s="19"/>
    </row>
    <row r="17" spans="1:14" x14ac:dyDescent="0.35">
      <c r="A17" s="13" t="s">
        <v>33</v>
      </c>
      <c r="B17" s="14">
        <f>((0.4+0.5)/2)</f>
        <v>0.45</v>
      </c>
      <c r="C17" s="14">
        <v>0</v>
      </c>
      <c r="D17" s="14">
        <v>0.9</v>
      </c>
      <c r="E17" s="14">
        <v>0.7</v>
      </c>
      <c r="F17" s="14">
        <v>0.7</v>
      </c>
      <c r="G17" s="14">
        <v>0.3</v>
      </c>
      <c r="H17" s="14">
        <v>0.5</v>
      </c>
      <c r="I17" s="15">
        <f>((B17+C17+D17+E17+(IF(B3=1,G17,F17))+H17)/6)</f>
        <v>0.54166666666666663</v>
      </c>
      <c r="J17" s="18"/>
      <c r="K17" s="13">
        <f>(I17*(J17*16))</f>
        <v>0</v>
      </c>
      <c r="L17" s="13">
        <f>((Q5*B17)+(Q6*C17)+(Q7*D17)+(Q9*E17)+(Q10*F17)+(Q11*G17)+(Q12*H17))</f>
        <v>0</v>
      </c>
      <c r="M17" s="19"/>
      <c r="N17">
        <f>L17*(M17*16)</f>
        <v>0</v>
      </c>
    </row>
    <row r="18" spans="1:14" x14ac:dyDescent="0.35">
      <c r="A18" s="13" t="s">
        <v>34</v>
      </c>
      <c r="B18" s="14">
        <v>0.8</v>
      </c>
      <c r="C18" s="14">
        <v>0</v>
      </c>
      <c r="D18" s="14">
        <v>1</v>
      </c>
      <c r="E18" s="14">
        <v>0.9</v>
      </c>
      <c r="F18" s="14">
        <v>0.9</v>
      </c>
      <c r="G18" s="14">
        <v>0</v>
      </c>
      <c r="H18" s="14">
        <v>0.8</v>
      </c>
      <c r="I18" s="15">
        <f>((B18+C18+D18+E18+(IF(B3=1,G18,F18))+H18)/6)</f>
        <v>0.73333333333333339</v>
      </c>
      <c r="J18" s="18"/>
      <c r="K18" s="13">
        <f>(I18*(J18*25))</f>
        <v>0</v>
      </c>
      <c r="L18" s="13">
        <f>((Q5*B18)+(Q6*C18)+(Q7*D18)+(Q9*E18)+(Q10*F18)+(Q11*G18)+(Q12*H18))</f>
        <v>0</v>
      </c>
      <c r="M18" s="19"/>
      <c r="N18">
        <f>L18*(M18*25)</f>
        <v>0</v>
      </c>
    </row>
    <row r="19" spans="1:14" x14ac:dyDescent="0.35">
      <c r="A19" s="13" t="s">
        <v>35</v>
      </c>
      <c r="B19" s="14">
        <v>1</v>
      </c>
      <c r="C19" s="14">
        <v>0</v>
      </c>
      <c r="D19" s="14">
        <v>1</v>
      </c>
      <c r="E19" s="14">
        <v>1</v>
      </c>
      <c r="F19" s="14">
        <v>0.9</v>
      </c>
      <c r="G19" s="14">
        <v>0</v>
      </c>
      <c r="H19" s="14">
        <v>1</v>
      </c>
      <c r="I19" s="15">
        <f>((B19+C19+D19+E19+(IF(B3=1,G19,F19))+H19)/6)</f>
        <v>0.81666666666666676</v>
      </c>
      <c r="J19" s="19"/>
      <c r="K19" s="13">
        <f>(I19*(J19*25))</f>
        <v>0</v>
      </c>
      <c r="L19" s="13">
        <f>((Q5*B19)+(Q6*C19)+(Q7*D19)+(Q9*E19)+(Q10*F19)+(Q11*G19)+(Q12*H19))</f>
        <v>0</v>
      </c>
      <c r="M19" s="19"/>
      <c r="N19">
        <f>L19*(M19*25)</f>
        <v>0</v>
      </c>
    </row>
    <row r="20" spans="1:14" x14ac:dyDescent="0.35">
      <c r="A20" s="13"/>
      <c r="B20" s="14"/>
      <c r="C20" s="14"/>
      <c r="D20" s="14"/>
      <c r="E20" s="14"/>
      <c r="F20" s="14"/>
      <c r="G20" s="14"/>
      <c r="H20" s="14"/>
      <c r="I20" s="15"/>
      <c r="J20" s="19"/>
      <c r="K20" s="13"/>
      <c r="L20" s="13"/>
      <c r="M20" s="19"/>
    </row>
    <row r="21" spans="1:14" x14ac:dyDescent="0.35">
      <c r="A21" s="13" t="s">
        <v>36</v>
      </c>
      <c r="B21" s="14">
        <v>0.4</v>
      </c>
      <c r="C21" s="14">
        <v>1</v>
      </c>
      <c r="D21" s="14">
        <v>0.8</v>
      </c>
      <c r="E21" s="14">
        <v>0.6</v>
      </c>
      <c r="F21" s="14">
        <v>0.8</v>
      </c>
      <c r="G21" s="14">
        <v>0.9</v>
      </c>
      <c r="H21" s="14">
        <v>0.8</v>
      </c>
      <c r="I21" s="15">
        <f>((B21+C21+D21+E21+(IF(B3=1,G21,F21))+H21)/6)</f>
        <v>0.73333333333333339</v>
      </c>
      <c r="J21" s="19"/>
      <c r="K21" s="13">
        <f>(I21*J21)</f>
        <v>0</v>
      </c>
      <c r="L21" s="13">
        <f>((Q5*B21)+(Q6*C21)+(Q7*D21)+(Q9*E21)+(Q10*F21)+(Q11*G21)+(Q12*H21))</f>
        <v>0</v>
      </c>
      <c r="M21" s="19"/>
      <c r="N21">
        <f>L21*M21</f>
        <v>0</v>
      </c>
    </row>
    <row r="22" spans="1:14" x14ac:dyDescent="0.35">
      <c r="A22" s="13" t="s">
        <v>37</v>
      </c>
      <c r="B22" s="14">
        <v>0.4</v>
      </c>
      <c r="C22" s="14">
        <v>1</v>
      </c>
      <c r="D22" s="14">
        <v>0.85</v>
      </c>
      <c r="E22" s="14">
        <v>0.65</v>
      </c>
      <c r="F22" s="14">
        <v>0.8</v>
      </c>
      <c r="G22" s="14">
        <v>0.85</v>
      </c>
      <c r="H22" s="14">
        <v>0.6</v>
      </c>
      <c r="I22" s="15">
        <f>((B22+C22+D22+E22+(IF(B3=1,G22,F22))+H22)/6)</f>
        <v>0.71666666666666667</v>
      </c>
      <c r="J22" s="18"/>
      <c r="K22" s="13">
        <f>(I22*(J22*4))</f>
        <v>0</v>
      </c>
      <c r="L22" s="13">
        <f>((Q5*B22)+(Q6*C22)+(Q7*D22)+(Q9*E22)+(Q10*F22)+(Q11*G22)+(Q12*H22))</f>
        <v>0</v>
      </c>
      <c r="M22" s="19"/>
      <c r="N22">
        <f>L22*(M22*4)</f>
        <v>0</v>
      </c>
    </row>
    <row r="23" spans="1:14" x14ac:dyDescent="0.35">
      <c r="A23" s="13"/>
      <c r="B23" s="14"/>
      <c r="C23" s="14"/>
      <c r="D23" s="14"/>
      <c r="E23" s="14"/>
      <c r="F23" s="14"/>
      <c r="G23" s="14"/>
      <c r="H23" s="14"/>
      <c r="I23" s="15"/>
      <c r="J23" s="19"/>
      <c r="K23" s="13"/>
      <c r="L23" s="13"/>
      <c r="M23" s="19"/>
    </row>
    <row r="24" spans="1:14" x14ac:dyDescent="0.35">
      <c r="A24" s="13" t="s">
        <v>38</v>
      </c>
      <c r="B24" s="14">
        <v>0</v>
      </c>
      <c r="C24" s="14">
        <v>0</v>
      </c>
      <c r="D24" s="14">
        <v>0</v>
      </c>
      <c r="E24" s="14">
        <v>0</v>
      </c>
      <c r="F24" s="14">
        <v>0</v>
      </c>
      <c r="G24" s="14">
        <v>0.1</v>
      </c>
      <c r="H24" s="14">
        <f>(0.2+0.3)/2</f>
        <v>0.25</v>
      </c>
      <c r="I24" s="15">
        <f>((B24+C24+D24+E24+(IF(B3=1,G24,F24))+H24)/6)</f>
        <v>4.1666666666666664E-2</v>
      </c>
      <c r="J24" s="18"/>
      <c r="K24" s="13">
        <f>(I24*J24)</f>
        <v>0</v>
      </c>
      <c r="L24" s="13">
        <f>((Q5*B24)+(Q6*C24)+(Q7*D24)+(Q9*E24)+(Q10*F24)+(Q11*G24)+(Q12*H24))</f>
        <v>0</v>
      </c>
      <c r="M24" s="19"/>
      <c r="N24">
        <f>L24*M24</f>
        <v>0</v>
      </c>
    </row>
    <row r="25" spans="1:14" x14ac:dyDescent="0.35">
      <c r="A25" s="13" t="s">
        <v>39</v>
      </c>
      <c r="B25" s="14">
        <v>0.1</v>
      </c>
      <c r="C25" s="14">
        <v>0.4</v>
      </c>
      <c r="D25" s="14">
        <v>0.3</v>
      </c>
      <c r="E25" s="14">
        <v>0.1</v>
      </c>
      <c r="F25" s="14">
        <v>0.1</v>
      </c>
      <c r="G25" s="14">
        <v>0</v>
      </c>
      <c r="H25" s="14">
        <v>0.5</v>
      </c>
      <c r="I25" s="15">
        <f>((B25+C25+D25+E25+(IF(B3=1,G25,F25))+H25)/6)</f>
        <v>0.25</v>
      </c>
      <c r="J25" s="18"/>
      <c r="K25" s="13">
        <f>(I25*J25)</f>
        <v>0</v>
      </c>
      <c r="L25" s="13">
        <f>((Q5*B25)+(Q6*C25)+(Q7*D25)+(Q9*E25)+(Q10*F25)+(Q11*G25)+(Q12*H25))</f>
        <v>0</v>
      </c>
      <c r="M25" s="19"/>
      <c r="N25">
        <f>L25*M25</f>
        <v>0</v>
      </c>
    </row>
    <row r="26" spans="1:14" x14ac:dyDescent="0.35">
      <c r="A26" s="13" t="s">
        <v>40</v>
      </c>
      <c r="B26" s="14">
        <v>0.2</v>
      </c>
      <c r="C26" s="14">
        <v>0.5</v>
      </c>
      <c r="D26" s="14">
        <v>0.4</v>
      </c>
      <c r="E26" s="14">
        <v>0.2</v>
      </c>
      <c r="F26" s="14">
        <v>0.1</v>
      </c>
      <c r="G26" s="14">
        <v>0.1</v>
      </c>
      <c r="H26" s="14">
        <v>0.1</v>
      </c>
      <c r="I26" s="15">
        <f>((B26+C26+D26+E26+(IF(B3=1,G26,F26))+H26)/6)</f>
        <v>0.25000000000000006</v>
      </c>
      <c r="J26" s="19"/>
      <c r="K26" s="13">
        <f>I26*J26</f>
        <v>0</v>
      </c>
      <c r="L26" s="13">
        <f>((Q5*B26)+(Q6*C26)+(Q7*D26)+(Q9*E26)+(Q10*F26)+(Q11*G26)+(Q12*H26))</f>
        <v>0</v>
      </c>
      <c r="M26" s="19"/>
      <c r="N26">
        <f>L26*M26</f>
        <v>0</v>
      </c>
    </row>
    <row r="27" spans="1:14" x14ac:dyDescent="0.35">
      <c r="A27" s="13"/>
      <c r="B27" s="14"/>
      <c r="C27" s="14"/>
      <c r="D27" s="14"/>
      <c r="E27" s="14"/>
      <c r="F27" s="14"/>
      <c r="G27" s="14"/>
      <c r="H27" s="14"/>
      <c r="I27" s="15"/>
      <c r="J27" s="19"/>
      <c r="K27" s="13"/>
      <c r="L27" s="13"/>
      <c r="M27" s="19"/>
    </row>
    <row r="28" spans="1:14" x14ac:dyDescent="0.35">
      <c r="A28" s="13" t="s">
        <v>41</v>
      </c>
      <c r="B28" s="14">
        <v>1</v>
      </c>
      <c r="C28" s="14">
        <v>0</v>
      </c>
      <c r="D28" s="14">
        <v>0.8</v>
      </c>
      <c r="E28" s="14">
        <v>0.25</v>
      </c>
      <c r="F28" s="14">
        <v>0.2</v>
      </c>
      <c r="G28" s="14">
        <v>0.3</v>
      </c>
      <c r="H28" s="14">
        <v>0.8</v>
      </c>
      <c r="I28" s="15">
        <f>((B28+C28+D28+E28+(IF(B3=1,G28,F28))+H28)/6)</f>
        <v>0.5083333333333333</v>
      </c>
      <c r="J28" s="18"/>
      <c r="K28" s="13">
        <f>I28*J28</f>
        <v>0</v>
      </c>
      <c r="L28" s="13">
        <f>((Q5*B28)+(Q6*C28)+(Q7*D28)+(Q9*E28)+(Q10*F28)+(Q11*G28)+(Q12*H28))</f>
        <v>0</v>
      </c>
      <c r="M28" s="19"/>
      <c r="N28">
        <f>L28*M28</f>
        <v>0</v>
      </c>
    </row>
    <row r="29" spans="1:14" ht="29" x14ac:dyDescent="0.35">
      <c r="A29" s="16" t="s">
        <v>42</v>
      </c>
      <c r="B29" s="14">
        <v>0</v>
      </c>
      <c r="C29" s="14">
        <v>0</v>
      </c>
      <c r="D29" s="14">
        <v>0.5</v>
      </c>
      <c r="E29" s="14">
        <v>0</v>
      </c>
      <c r="F29" s="14">
        <v>0</v>
      </c>
      <c r="G29" s="14">
        <v>0</v>
      </c>
      <c r="H29" s="14">
        <v>0</v>
      </c>
      <c r="I29" s="15">
        <f>((B29+C29+D29+E29+IF(B3=0,F29,G29))/6)</f>
        <v>8.3333333333333329E-2</v>
      </c>
      <c r="J29" s="19"/>
      <c r="K29" s="13">
        <f>I29*J29</f>
        <v>0</v>
      </c>
      <c r="L29" s="13">
        <f>((Q5*B29)+(Q6*C29)+(Q7*D29)+(Q9*E29)+(Q10*F29)+(Q11*G29)+(Q12*H29))</f>
        <v>0</v>
      </c>
      <c r="M29" s="19"/>
      <c r="N29">
        <f>L29*M29</f>
        <v>0</v>
      </c>
    </row>
    <row r="30" spans="1:14" x14ac:dyDescent="0.35">
      <c r="A30" s="13" t="s">
        <v>52</v>
      </c>
      <c r="B30" s="14">
        <v>0</v>
      </c>
      <c r="C30" s="14">
        <v>0</v>
      </c>
      <c r="D30" s="14">
        <v>0.5</v>
      </c>
      <c r="E30" s="14">
        <v>0</v>
      </c>
      <c r="F30" s="14">
        <v>0</v>
      </c>
      <c r="G30" s="14">
        <v>0</v>
      </c>
      <c r="H30" s="14">
        <v>0</v>
      </c>
      <c r="I30" s="15">
        <f>((B30+C30+D30+E30+IF(B4=0,F30,G30))/6)</f>
        <v>8.3333333333333329E-2</v>
      </c>
      <c r="J30" s="18"/>
      <c r="K30" s="13">
        <f>I30*J30</f>
        <v>0</v>
      </c>
      <c r="L30" s="13">
        <f>((Q6*B30)+(Q7*C30)+(Q9*D30)+(Q10*E30)+(Q11*F30)+(Q12*G30)+(Q13*H30))</f>
        <v>0</v>
      </c>
      <c r="M30" s="19"/>
      <c r="N30">
        <f>L30*M30</f>
        <v>0</v>
      </c>
    </row>
    <row r="31" spans="1:14" ht="29" x14ac:dyDescent="0.35">
      <c r="A31" s="16" t="s">
        <v>50</v>
      </c>
      <c r="B31" s="14">
        <v>0</v>
      </c>
      <c r="C31" s="14">
        <v>0</v>
      </c>
      <c r="D31" s="14">
        <v>1</v>
      </c>
      <c r="E31" s="14">
        <v>0</v>
      </c>
      <c r="F31" s="14">
        <v>0</v>
      </c>
      <c r="G31" s="14">
        <v>0</v>
      </c>
      <c r="H31" s="14">
        <v>0</v>
      </c>
      <c r="I31" s="15">
        <f>((B31+C31+D31+E31+IF(B5=0,F31,G31))/6)</f>
        <v>0.16666666666666666</v>
      </c>
      <c r="J31" s="18"/>
      <c r="K31" s="13">
        <f>I31*J31</f>
        <v>0</v>
      </c>
      <c r="L31" s="13">
        <f>((Q7*B31)+(Q8*C31)+(Q9*D31)+(Q11*E31)+(Q12*F31)+(Q13*G31)+(Q14*H31))</f>
        <v>0</v>
      </c>
      <c r="M31" s="19"/>
      <c r="N31">
        <f>L31*M31</f>
        <v>0</v>
      </c>
    </row>
    <row r="32" spans="1:14" x14ac:dyDescent="0.35">
      <c r="A32" s="16" t="s">
        <v>51</v>
      </c>
      <c r="B32" s="14">
        <v>0</v>
      </c>
      <c r="C32" s="14">
        <v>0</v>
      </c>
      <c r="D32" s="14">
        <v>0.55000000000000004</v>
      </c>
      <c r="E32" s="14">
        <v>0</v>
      </c>
      <c r="F32" s="14">
        <v>0</v>
      </c>
      <c r="G32" s="14">
        <v>0</v>
      </c>
      <c r="H32" s="14">
        <v>0</v>
      </c>
      <c r="I32" s="15">
        <f>((B32+C32+D32+E32+IF(B6=0,F32,G32))/6)</f>
        <v>9.1666666666666674E-2</v>
      </c>
      <c r="J32" s="19"/>
      <c r="K32" s="13">
        <f>I32*J32</f>
        <v>0</v>
      </c>
      <c r="L32" s="13">
        <f>((Q8*B32)+(Q9*C32)+(Q10*D32)+(Q12*E32)+(Q13*F32)+(Q14*G32)+(Q15*H32))</f>
        <v>0</v>
      </c>
      <c r="M32" s="19"/>
      <c r="N32">
        <f>L32*M32</f>
        <v>0</v>
      </c>
    </row>
    <row r="33" spans="1:14" x14ac:dyDescent="0.35">
      <c r="A33" s="13"/>
      <c r="B33" s="13"/>
      <c r="C33" s="13"/>
      <c r="D33" s="13"/>
      <c r="E33" s="13"/>
      <c r="F33" s="13"/>
      <c r="G33" s="13"/>
      <c r="H33" s="13"/>
      <c r="I33" s="13"/>
      <c r="J33" s="13"/>
      <c r="K33" s="13"/>
      <c r="L33" s="13"/>
      <c r="M33" s="13"/>
    </row>
    <row r="34" spans="1:14" ht="15" thickBot="1" x14ac:dyDescent="0.4">
      <c r="A34" s="10" t="s">
        <v>43</v>
      </c>
      <c r="B34" s="21"/>
      <c r="I34" s="22" t="s">
        <v>44</v>
      </c>
      <c r="J34" s="22"/>
      <c r="K34" s="10">
        <f>SUM(K5:K32)</f>
        <v>0</v>
      </c>
      <c r="N34" s="10">
        <f>SUM(N5:N32)</f>
        <v>0</v>
      </c>
    </row>
    <row r="35" spans="1:14" ht="15" thickTop="1" x14ac:dyDescent="0.35"/>
    <row r="36" spans="1:14" ht="17" x14ac:dyDescent="0.4">
      <c r="I36" s="23" t="s">
        <v>45</v>
      </c>
      <c r="J36" s="23"/>
      <c r="K36" t="e">
        <f>(K34/B34)</f>
        <v>#DIV/0!</v>
      </c>
      <c r="N36" t="e">
        <f>N34/B34</f>
        <v>#DIV/0!</v>
      </c>
    </row>
    <row r="38" spans="1:14" ht="15" thickBot="1" x14ac:dyDescent="0.4">
      <c r="A38" s="2" t="s">
        <v>46</v>
      </c>
    </row>
    <row r="39" spans="1:14" ht="43.5" x14ac:dyDescent="0.35">
      <c r="A39" s="12" t="s">
        <v>47</v>
      </c>
    </row>
    <row r="40" spans="1:14" ht="29" x14ac:dyDescent="0.35">
      <c r="A40" s="12" t="s">
        <v>48</v>
      </c>
    </row>
    <row r="41" spans="1:14" ht="43.5" x14ac:dyDescent="0.35">
      <c r="A41" s="12" t="s">
        <v>55</v>
      </c>
    </row>
    <row r="42" spans="1:14" ht="29" x14ac:dyDescent="0.35">
      <c r="A42" s="12" t="s">
        <v>53</v>
      </c>
    </row>
  </sheetData>
  <sheetProtection algorithmName="SHA-512" hashValue="x87dkuekpTMhEUR9vwEWDCeBSOKvd1rSyEjcJO4BTWaYY+K++c1XvXd07aPk2976dZL08jsbTUX+4ix6x9zIDQ==" saltValue="mDLa3+M/5sOSIMLZmx7+fQ==" spinCount="100000" sheet="1" objects="1" scenarios="1"/>
  <mergeCells count="2">
    <mergeCell ref="I34:J34"/>
    <mergeCell ref="I36:J36"/>
  </mergeCell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Company>Göteborgs 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Linnea Lundberg</dc:creator>
  <cp:lastModifiedBy>Malin Ekstrand</cp:lastModifiedBy>
  <dcterms:created xsi:type="dcterms:W3CDTF">2016-06-16T10:55:54Z</dcterms:created>
  <dcterms:modified xsi:type="dcterms:W3CDTF">2019-07-01T12:49:54Z</dcterms:modified>
</cp:coreProperties>
</file>